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rquivos\cteep\07.11.2019\Materiais\"/>
    </mc:Choice>
  </mc:AlternateContent>
  <xr:revisionPtr revIDLastSave="0" documentId="13_ncr:1_{9109C40B-E9DB-4AD3-AA22-984294F61972}" xr6:coauthVersionLast="45" xr6:coauthVersionMax="45" xr10:uidLastSave="{00000000-0000-0000-0000-000000000000}"/>
  <bookViews>
    <workbookView xWindow="3030" yWindow="5235" windowWidth="13770" windowHeight="8460" firstSheet="1" activeTab="1" xr2:uid="{00000000-000D-0000-FFFF-FFFF00000000}"/>
  </bookViews>
  <sheets>
    <sheet name="sheet2" sheetId="1" state="hidden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D3" i="2"/>
  <c r="I3" i="2" l="1"/>
  <c r="G3" i="2"/>
  <c r="E8" i="2" l="1"/>
  <c r="D8" i="2"/>
  <c r="I8" i="2" s="1"/>
  <c r="D13" i="2"/>
  <c r="G8" i="2" l="1"/>
  <c r="D112" i="2"/>
  <c r="D111" i="2"/>
  <c r="D110" i="2"/>
  <c r="D109" i="2"/>
  <c r="H108" i="2"/>
  <c r="E108" i="2"/>
  <c r="D106" i="2"/>
  <c r="D105" i="2" s="1"/>
  <c r="H105" i="2"/>
  <c r="E105" i="2"/>
  <c r="D103" i="2"/>
  <c r="D102" i="2" s="1"/>
  <c r="H102" i="2"/>
  <c r="E102" i="2"/>
  <c r="D100" i="2"/>
  <c r="D99" i="2"/>
  <c r="D98" i="2"/>
  <c r="D97" i="2" s="1"/>
  <c r="H97" i="2"/>
  <c r="E97" i="2"/>
  <c r="D95" i="2"/>
  <c r="D94" i="2"/>
  <c r="D93" i="2"/>
  <c r="H92" i="2"/>
  <c r="E92" i="2"/>
  <c r="D90" i="2"/>
  <c r="D89" i="2"/>
  <c r="D88" i="2"/>
  <c r="D87" i="2"/>
  <c r="D86" i="2"/>
  <c r="D84" i="2"/>
  <c r="H83" i="2"/>
  <c r="E83" i="2"/>
  <c r="H72" i="2"/>
  <c r="E72" i="2"/>
  <c r="D72" i="2"/>
  <c r="G72" i="2" s="1"/>
  <c r="H60" i="2"/>
  <c r="E60" i="2"/>
  <c r="D60" i="2"/>
  <c r="H49" i="2"/>
  <c r="E49" i="2"/>
  <c r="D49" i="2"/>
  <c r="I49" i="2" s="1"/>
  <c r="E41" i="2"/>
  <c r="D41" i="2"/>
  <c r="I41" i="2" s="1"/>
  <c r="E35" i="2"/>
  <c r="D35" i="2"/>
  <c r="I35" i="2" s="1"/>
  <c r="E31" i="2"/>
  <c r="D31" i="2"/>
  <c r="E26" i="2"/>
  <c r="D26" i="2"/>
  <c r="G26" i="2" s="1"/>
  <c r="E22" i="2"/>
  <c r="D22" i="2"/>
  <c r="I22" i="2" s="1"/>
  <c r="E18" i="2"/>
  <c r="D18" i="2"/>
  <c r="G18" i="2" s="1"/>
  <c r="E13" i="2"/>
  <c r="I13" i="2"/>
  <c r="I60" i="2" l="1"/>
  <c r="D92" i="2"/>
  <c r="D83" i="2"/>
  <c r="I83" i="2" s="1"/>
  <c r="I26" i="2"/>
  <c r="G41" i="2"/>
  <c r="D108" i="2"/>
  <c r="I108" i="2" s="1"/>
  <c r="I18" i="2"/>
  <c r="I72" i="2"/>
  <c r="G49" i="2"/>
  <c r="G35" i="2"/>
  <c r="G92" i="2"/>
  <c r="I92" i="2"/>
  <c r="G102" i="2"/>
  <c r="I102" i="2"/>
  <c r="G97" i="2"/>
  <c r="I97" i="2"/>
  <c r="I105" i="2"/>
  <c r="G105" i="2"/>
  <c r="G60" i="2"/>
  <c r="G13" i="2"/>
  <c r="G22" i="2"/>
  <c r="G83" i="2" l="1"/>
  <c r="G108" i="2"/>
  <c r="D3" i="1"/>
  <c r="G3" i="1" s="1"/>
  <c r="E3" i="1"/>
  <c r="G9" i="1"/>
  <c r="G13" i="1"/>
  <c r="G17" i="1"/>
  <c r="D26" i="1"/>
  <c r="G26" i="1" s="1"/>
  <c r="E26" i="1"/>
  <c r="D32" i="1"/>
  <c r="G32" i="1" s="1"/>
  <c r="E32" i="1"/>
  <c r="G42" i="1"/>
  <c r="D53" i="1"/>
  <c r="G53" i="1" s="1"/>
  <c r="E53" i="1"/>
  <c r="D63" i="1"/>
  <c r="E63" i="1"/>
  <c r="G63" i="1"/>
</calcChain>
</file>

<file path=xl/sharedStrings.xml><?xml version="1.0" encoding="utf-8"?>
<sst xmlns="http://schemas.openxmlformats.org/spreadsheetml/2006/main" count="148" uniqueCount="26">
  <si>
    <t>JCP</t>
  </si>
  <si>
    <t>Dividendos</t>
  </si>
  <si>
    <t>n/a</t>
  </si>
  <si>
    <t>P/Ação</t>
  </si>
  <si>
    <t>Total</t>
  </si>
  <si>
    <t>Payout</t>
  </si>
  <si>
    <t>Resultado Líquido 
(R$ mil)</t>
  </si>
  <si>
    <t>Valores em R$</t>
  </si>
  <si>
    <t>Data Pgto</t>
  </si>
  <si>
    <t>Data ex-Direitos</t>
  </si>
  <si>
    <t>Provento Tipo</t>
  </si>
  <si>
    <t>Event</t>
  </si>
  <si>
    <t>Ex-Date</t>
  </si>
  <si>
    <t>Payment Date</t>
  </si>
  <si>
    <t>Payment</t>
  </si>
  <si>
    <t>per share</t>
  </si>
  <si>
    <t>Dividends</t>
  </si>
  <si>
    <t>IOE</t>
  </si>
  <si>
    <t>Payout
(IFRS)</t>
  </si>
  <si>
    <t>Payout
Regulatory</t>
  </si>
  <si>
    <t>Net Result
IFRS 
(R$ thousand)</t>
  </si>
  <si>
    <t>Net Result
Regulatory
(R$ thousand)</t>
  </si>
  <si>
    <t>Total
(R$ thousand)</t>
  </si>
  <si>
    <t>¹ distribution of dividends, based on the reserve constituted in the financial statements regarding the year of 2017</t>
  </si>
  <si>
    <t>2018¹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</si>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</sst>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0000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86868"/>
      <name val="Tahoma"/>
      <family val="2"/>
    </font>
    <font>
      <sz val="10"/>
      <color rgb="FF68686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FFF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D6FF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auto="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4" fillId="3" borderId="9" xfId="2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5" borderId="0" xfId="0" applyFill="1"/>
    <xf numFmtId="0" fontId="6" fillId="6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14" fontId="3" fillId="5" borderId="1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165" fontId="4" fillId="3" borderId="10" xfId="0" applyNumberFormat="1" applyFont="1" applyFill="1" applyBorder="1" applyAlignment="1">
      <alignment horizontal="center" vertical="center" wrapText="1"/>
    </xf>
    <xf numFmtId="0" fontId="2" fillId="4" borderId="4" xfId="1" applyNumberFormat="1" applyFont="1" applyFill="1" applyBorder="1" applyAlignment="1">
      <alignment horizontal="center" vertical="center" wrapText="1"/>
    </xf>
    <xf numFmtId="0" fontId="2" fillId="4" borderId="17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2" fillId="2" borderId="26" xfId="1" applyNumberFormat="1" applyFont="1" applyFill="1" applyBorder="1" applyAlignment="1">
      <alignment horizontal="center" vertical="center" wrapText="1"/>
    </xf>
    <xf numFmtId="0" fontId="2" fillId="2" borderId="27" xfId="1" applyNumberFormat="1" applyFont="1" applyFill="1" applyBorder="1" applyAlignment="1">
      <alignment horizontal="center" vertical="center" wrapText="1"/>
    </xf>
    <xf numFmtId="0" fontId="2" fillId="2" borderId="28" xfId="1" applyNumberFormat="1" applyFont="1" applyFill="1" applyBorder="1" applyAlignment="1">
      <alignment horizontal="center" vertical="center" wrapText="1"/>
    </xf>
    <xf numFmtId="0" fontId="3" fillId="5" borderId="10" xfId="0" quotePrefix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26" xfId="1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164" fontId="4" fillId="3" borderId="20" xfId="1" applyNumberFormat="1" applyFont="1" applyFill="1" applyBorder="1" applyAlignment="1">
      <alignment horizontal="center" vertical="center" wrapText="1"/>
    </xf>
    <xf numFmtId="9" fontId="4" fillId="3" borderId="30" xfId="2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3" fontId="3" fillId="5" borderId="10" xfId="0" quotePrefix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9" fontId="4" fillId="5" borderId="20" xfId="2" applyFont="1" applyFill="1" applyBorder="1" applyAlignment="1">
      <alignment horizontal="center" vertical="center" wrapText="1"/>
    </xf>
    <xf numFmtId="9" fontId="4" fillId="5" borderId="32" xfId="2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166" fontId="4" fillId="5" borderId="21" xfId="0" applyNumberFormat="1" applyFont="1" applyFill="1" applyBorder="1" applyAlignment="1">
      <alignment horizontal="center" vertical="center" wrapText="1"/>
    </xf>
    <xf numFmtId="9" fontId="0" fillId="5" borderId="0" xfId="2" applyFont="1" applyFill="1"/>
    <xf numFmtId="0" fontId="3" fillId="4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vertical="center" wrapText="1"/>
    </xf>
    <xf numFmtId="164" fontId="2" fillId="4" borderId="26" xfId="1" applyNumberFormat="1" applyFont="1" applyFill="1" applyBorder="1" applyAlignment="1">
      <alignment vertical="center" wrapText="1"/>
    </xf>
    <xf numFmtId="164" fontId="2" fillId="4" borderId="36" xfId="1" applyNumberFormat="1" applyFont="1" applyFill="1" applyBorder="1" applyAlignment="1">
      <alignment vertical="center" wrapText="1"/>
    </xf>
    <xf numFmtId="164" fontId="2" fillId="4" borderId="4" xfId="1" applyNumberFormat="1" applyFont="1" applyFill="1" applyBorder="1" applyAlignment="1">
      <alignment vertical="center" wrapText="1"/>
    </xf>
    <xf numFmtId="164" fontId="2" fillId="4" borderId="27" xfId="1" applyNumberFormat="1" applyFont="1" applyFill="1" applyBorder="1" applyAlignment="1">
      <alignment vertical="center" wrapText="1"/>
    </xf>
    <xf numFmtId="164" fontId="2" fillId="4" borderId="37" xfId="1" applyNumberFormat="1" applyFont="1" applyFill="1" applyBorder="1" applyAlignment="1">
      <alignment vertical="center" wrapText="1"/>
    </xf>
    <xf numFmtId="164" fontId="2" fillId="4" borderId="17" xfId="1" applyNumberFormat="1" applyFont="1" applyFill="1" applyBorder="1" applyAlignment="1">
      <alignment vertical="center" wrapText="1"/>
    </xf>
    <xf numFmtId="164" fontId="2" fillId="4" borderId="38" xfId="1" applyNumberFormat="1" applyFont="1" applyFill="1" applyBorder="1" applyAlignment="1">
      <alignment vertical="center" wrapText="1"/>
    </xf>
    <xf numFmtId="164" fontId="2" fillId="4" borderId="39" xfId="1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36" xfId="1" applyNumberFormat="1" applyFont="1" applyFill="1" applyBorder="1" applyAlignment="1">
      <alignment horizontal="center" vertical="center" wrapText="1"/>
    </xf>
    <xf numFmtId="0" fontId="2" fillId="2" borderId="37" xfId="1" applyNumberFormat="1" applyFont="1" applyFill="1" applyBorder="1" applyAlignment="1">
      <alignment horizontal="center" vertical="center" wrapText="1"/>
    </xf>
    <xf numFmtId="0" fontId="2" fillId="2" borderId="40" xfId="1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14" fontId="3" fillId="4" borderId="11" xfId="0" applyNumberFormat="1" applyFont="1" applyFill="1" applyBorder="1" applyAlignment="1">
      <alignment horizontal="center" vertical="center" wrapText="1"/>
    </xf>
    <xf numFmtId="164" fontId="2" fillId="4" borderId="0" xfId="1" applyNumberFormat="1" applyFont="1" applyFill="1" applyBorder="1" applyAlignment="1">
      <alignment horizontal="center" vertical="center" wrapText="1"/>
    </xf>
    <xf numFmtId="164" fontId="2" fillId="4" borderId="33" xfId="1" applyNumberFormat="1" applyFont="1" applyFill="1" applyBorder="1" applyAlignment="1">
      <alignment horizontal="center" vertical="center" wrapText="1"/>
    </xf>
    <xf numFmtId="164" fontId="2" fillId="2" borderId="36" xfId="1" applyNumberFormat="1" applyFont="1" applyFill="1" applyBorder="1" applyAlignment="1">
      <alignment horizontal="center" vertical="center" wrapText="1"/>
    </xf>
    <xf numFmtId="164" fontId="2" fillId="2" borderId="35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14" fontId="3" fillId="2" borderId="46" xfId="0" applyNumberFormat="1" applyFont="1" applyFill="1" applyBorder="1" applyAlignment="1">
      <alignment horizontal="center" vertical="center" wrapText="1"/>
    </xf>
    <xf numFmtId="4" fontId="3" fillId="2" borderId="47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164" fontId="2" fillId="2" borderId="46" xfId="1" applyNumberFormat="1" applyFont="1" applyFill="1" applyBorder="1" applyAlignment="1">
      <alignment horizontal="center" vertical="center" wrapText="1"/>
    </xf>
    <xf numFmtId="164" fontId="2" fillId="2" borderId="48" xfId="1" applyNumberFormat="1" applyFont="1" applyFill="1" applyBorder="1" applyAlignment="1">
      <alignment horizontal="center" vertical="center" wrapText="1"/>
    </xf>
    <xf numFmtId="0" fontId="2" fillId="2" borderId="48" xfId="1" applyNumberFormat="1" applyFont="1" applyFill="1" applyBorder="1" applyAlignment="1">
      <alignment horizontal="center" vertical="center" wrapText="1"/>
    </xf>
    <xf numFmtId="164" fontId="2" fillId="2" borderId="49" xfId="1" applyNumberFormat="1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4" fontId="3" fillId="5" borderId="18" xfId="0" applyNumberFormat="1" applyFont="1" applyFill="1" applyBorder="1" applyAlignment="1">
      <alignment horizontal="center" vertical="center" wrapText="1"/>
    </xf>
    <xf numFmtId="14" fontId="3" fillId="5" borderId="29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7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6" borderId="2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64" fontId="2" fillId="4" borderId="33" xfId="1" applyNumberFormat="1" applyFont="1" applyFill="1" applyBorder="1" applyAlignment="1">
      <alignment horizontal="center" vertical="center" wrapText="1"/>
    </xf>
    <xf numFmtId="164" fontId="2" fillId="4" borderId="34" xfId="1" applyNumberFormat="1" applyFont="1" applyFill="1" applyBorder="1" applyAlignment="1">
      <alignment horizontal="center" vertical="center" wrapText="1"/>
    </xf>
    <xf numFmtId="164" fontId="2" fillId="2" borderId="35" xfId="1" applyNumberFormat="1" applyFont="1" applyFill="1" applyBorder="1" applyAlignment="1">
      <alignment horizontal="center" vertical="center" wrapText="1"/>
    </xf>
    <xf numFmtId="164" fontId="2" fillId="2" borderId="33" xfId="1" applyNumberFormat="1" applyFont="1" applyFill="1" applyBorder="1" applyAlignment="1">
      <alignment horizontal="center" vertical="center" wrapText="1"/>
    </xf>
    <xf numFmtId="164" fontId="2" fillId="2" borderId="34" xfId="1" applyNumberFormat="1" applyFont="1" applyFill="1" applyBorder="1" applyAlignment="1">
      <alignment horizontal="center" vertical="center" wrapText="1"/>
    </xf>
    <xf numFmtId="164" fontId="2" fillId="4" borderId="35" xfId="1" applyNumberFormat="1" applyFont="1" applyFill="1" applyBorder="1" applyAlignment="1">
      <alignment horizontal="center" vertical="center" wrapText="1"/>
    </xf>
    <xf numFmtId="0" fontId="2" fillId="4" borderId="41" xfId="1" applyNumberFormat="1" applyFont="1" applyFill="1" applyBorder="1" applyAlignment="1">
      <alignment horizontal="center" vertical="center" wrapText="1"/>
    </xf>
    <xf numFmtId="0" fontId="2" fillId="4" borderId="43" xfId="1" applyNumberFormat="1" applyFont="1" applyFill="1" applyBorder="1" applyAlignment="1">
      <alignment horizontal="center" vertical="center" wrapText="1"/>
    </xf>
    <xf numFmtId="0" fontId="2" fillId="4" borderId="20" xfId="1" applyNumberFormat="1" applyFont="1" applyFill="1" applyBorder="1" applyAlignment="1">
      <alignment horizontal="center" vertical="center" wrapText="1"/>
    </xf>
    <xf numFmtId="0" fontId="2" fillId="4" borderId="42" xfId="1" applyNumberFormat="1" applyFont="1" applyFill="1" applyBorder="1" applyAlignment="1">
      <alignment horizontal="center" vertical="center" wrapText="1"/>
    </xf>
    <xf numFmtId="0" fontId="2" fillId="4" borderId="44" xfId="1" applyNumberFormat="1" applyFont="1" applyFill="1" applyBorder="1" applyAlignment="1">
      <alignment horizontal="center" vertical="center" wrapText="1"/>
    </xf>
    <xf numFmtId="0" fontId="2" fillId="4" borderId="32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showGridLines="0" workbookViewId="0">
      <pane ySplit="2" topLeftCell="A3" activePane="bottomLeft" state="frozen"/>
      <selection pane="bottomLeft" sqref="A1:G72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20.5703125" bestFit="1" customWidth="1"/>
    <col min="5" max="5" width="12" bestFit="1" customWidth="1"/>
    <col min="6" max="7" width="13.5703125" customWidth="1"/>
  </cols>
  <sheetData>
    <row r="1" spans="1:7" ht="15" customHeight="1" x14ac:dyDescent="0.25">
      <c r="A1" s="118" t="s">
        <v>10</v>
      </c>
      <c r="B1" s="111" t="s">
        <v>9</v>
      </c>
      <c r="C1" s="111" t="s">
        <v>8</v>
      </c>
      <c r="D1" s="111" t="s">
        <v>7</v>
      </c>
      <c r="E1" s="111"/>
      <c r="F1" s="109" t="s">
        <v>6</v>
      </c>
      <c r="G1" s="109" t="s">
        <v>5</v>
      </c>
    </row>
    <row r="2" spans="1:7" ht="31.5" customHeight="1" x14ac:dyDescent="0.25">
      <c r="A2" s="119"/>
      <c r="B2" s="112"/>
      <c r="C2" s="112"/>
      <c r="D2" s="20" t="s">
        <v>4</v>
      </c>
      <c r="E2" s="20" t="s">
        <v>3</v>
      </c>
      <c r="F2" s="110"/>
      <c r="G2" s="110"/>
    </row>
    <row r="3" spans="1:7" s="19" customFormat="1" x14ac:dyDescent="0.25">
      <c r="A3" s="98">
        <v>2017</v>
      </c>
      <c r="B3" s="99"/>
      <c r="C3" s="100"/>
      <c r="D3" s="12">
        <f>SUM(D4:D7)</f>
        <v>1345400173.7599998</v>
      </c>
      <c r="E3" s="11">
        <f>SUM(E4:E7)</f>
        <v>4.0661959999999997</v>
      </c>
      <c r="F3" s="10">
        <v>1385500</v>
      </c>
      <c r="G3" s="9">
        <f>D3/(F3*1000)</f>
        <v>0.97105750542042568</v>
      </c>
    </row>
    <row r="4" spans="1:7" x14ac:dyDescent="0.25">
      <c r="A4" s="18" t="s">
        <v>1</v>
      </c>
      <c r="B4" s="15">
        <v>43257</v>
      </c>
      <c r="C4" s="15">
        <v>43269</v>
      </c>
      <c r="D4" s="14">
        <v>760306528.75</v>
      </c>
      <c r="E4" s="13">
        <v>0.51416399999999995</v>
      </c>
      <c r="F4" s="96"/>
      <c r="G4" s="96"/>
    </row>
    <row r="5" spans="1:7" x14ac:dyDescent="0.25">
      <c r="A5" s="18" t="s">
        <v>1</v>
      </c>
      <c r="B5" s="15">
        <v>43207</v>
      </c>
      <c r="C5" s="15">
        <v>43266</v>
      </c>
      <c r="D5" s="14">
        <v>84693518.780000001</v>
      </c>
      <c r="E5" s="13">
        <v>0.51416399999999995</v>
      </c>
      <c r="F5" s="97"/>
      <c r="G5" s="97"/>
    </row>
    <row r="6" spans="1:7" x14ac:dyDescent="0.25">
      <c r="A6" s="18" t="s">
        <v>1</v>
      </c>
      <c r="B6" s="15">
        <v>43056</v>
      </c>
      <c r="C6" s="15">
        <v>43067</v>
      </c>
      <c r="D6" s="14">
        <v>365400043.58999997</v>
      </c>
      <c r="E6" s="13">
        <v>2.218299</v>
      </c>
      <c r="F6" s="97"/>
      <c r="G6" s="97"/>
    </row>
    <row r="7" spans="1:7" x14ac:dyDescent="0.25">
      <c r="A7" s="18" t="s">
        <v>1</v>
      </c>
      <c r="B7" s="15">
        <v>42888</v>
      </c>
      <c r="C7" s="15">
        <v>42899</v>
      </c>
      <c r="D7" s="14">
        <v>135000082.63999999</v>
      </c>
      <c r="E7" s="13">
        <v>0.81956899999999999</v>
      </c>
      <c r="F7" s="97"/>
      <c r="G7" s="97"/>
    </row>
    <row r="8" spans="1:7" x14ac:dyDescent="0.25">
      <c r="A8" s="120"/>
      <c r="B8" s="121"/>
      <c r="C8" s="121"/>
      <c r="D8" s="121"/>
      <c r="E8" s="121"/>
      <c r="F8" s="115"/>
      <c r="G8" s="115"/>
    </row>
    <row r="9" spans="1:7" x14ac:dyDescent="0.25">
      <c r="A9" s="98">
        <v>2016</v>
      </c>
      <c r="B9" s="99"/>
      <c r="C9" s="100"/>
      <c r="D9" s="12">
        <v>247500124.06</v>
      </c>
      <c r="E9" s="11">
        <v>1.502543</v>
      </c>
      <c r="F9" s="10">
        <v>4949300</v>
      </c>
      <c r="G9" s="9">
        <f>D9/(F9*1000)</f>
        <v>5.0007096773281072E-2</v>
      </c>
    </row>
    <row r="10" spans="1:7" x14ac:dyDescent="0.25">
      <c r="A10" s="4" t="s">
        <v>1</v>
      </c>
      <c r="B10" s="3">
        <v>42709</v>
      </c>
      <c r="C10" s="3">
        <v>42755</v>
      </c>
      <c r="D10" s="2">
        <v>137500050.62</v>
      </c>
      <c r="E10" s="1">
        <v>0.83474599999999999</v>
      </c>
      <c r="F10" s="101"/>
      <c r="G10" s="101"/>
    </row>
    <row r="11" spans="1:7" x14ac:dyDescent="0.25">
      <c r="A11" s="4" t="s">
        <v>1</v>
      </c>
      <c r="B11" s="3">
        <v>42541</v>
      </c>
      <c r="C11" s="3">
        <v>42552</v>
      </c>
      <c r="D11" s="2">
        <v>110000073.44</v>
      </c>
      <c r="E11" s="1">
        <v>0.66779699999999997</v>
      </c>
      <c r="F11" s="102"/>
      <c r="G11" s="102"/>
    </row>
    <row r="12" spans="1:7" x14ac:dyDescent="0.25">
      <c r="A12" s="107"/>
      <c r="B12" s="108"/>
      <c r="C12" s="108"/>
      <c r="D12" s="108"/>
      <c r="E12" s="108"/>
      <c r="F12" s="104"/>
      <c r="G12" s="104"/>
    </row>
    <row r="13" spans="1:7" x14ac:dyDescent="0.25">
      <c r="A13" s="98">
        <v>2015</v>
      </c>
      <c r="B13" s="99"/>
      <c r="C13" s="100"/>
      <c r="D13" s="12">
        <v>334865155.13</v>
      </c>
      <c r="E13" s="11">
        <v>2.0765609999999999</v>
      </c>
      <c r="F13" s="10">
        <v>517200</v>
      </c>
      <c r="G13" s="9">
        <f>D13/(F13*1000)</f>
        <v>0.64745776320572312</v>
      </c>
    </row>
    <row r="14" spans="1:7" x14ac:dyDescent="0.25">
      <c r="A14" s="16" t="s">
        <v>1</v>
      </c>
      <c r="B14" s="15">
        <v>42334</v>
      </c>
      <c r="C14" s="15">
        <v>42345</v>
      </c>
      <c r="D14" s="14">
        <v>224100066.97999999</v>
      </c>
      <c r="E14" s="13">
        <v>1.389686</v>
      </c>
      <c r="F14" s="96"/>
      <c r="G14" s="96"/>
    </row>
    <row r="15" spans="1:7" x14ac:dyDescent="0.25">
      <c r="A15" s="16" t="s">
        <v>1</v>
      </c>
      <c r="B15" s="15">
        <v>42151</v>
      </c>
      <c r="C15" s="15">
        <v>42163</v>
      </c>
      <c r="D15" s="14">
        <v>110765088.15000001</v>
      </c>
      <c r="E15" s="13">
        <v>0.68687500000000001</v>
      </c>
      <c r="F15" s="97"/>
      <c r="G15" s="97"/>
    </row>
    <row r="16" spans="1:7" x14ac:dyDescent="0.25">
      <c r="A16" s="113"/>
      <c r="B16" s="114"/>
      <c r="C16" s="114"/>
      <c r="D16" s="114"/>
      <c r="E16" s="114"/>
      <c r="F16" s="97"/>
      <c r="G16" s="97"/>
    </row>
    <row r="17" spans="1:7" x14ac:dyDescent="0.25">
      <c r="A17" s="98">
        <v>2014</v>
      </c>
      <c r="B17" s="99"/>
      <c r="C17" s="100"/>
      <c r="D17" s="12">
        <v>226029224.65000001</v>
      </c>
      <c r="E17" s="11">
        <v>1.4121270000000001</v>
      </c>
      <c r="F17" s="10">
        <v>379700</v>
      </c>
      <c r="G17" s="9">
        <f>D17/(F17*1000)</f>
        <v>0.59528370990255464</v>
      </c>
    </row>
    <row r="18" spans="1:7" x14ac:dyDescent="0.25">
      <c r="A18" s="17" t="s">
        <v>1</v>
      </c>
      <c r="B18" s="3">
        <v>42131</v>
      </c>
      <c r="C18" s="3">
        <v>42185</v>
      </c>
      <c r="D18" s="2">
        <v>31029060.550000001</v>
      </c>
      <c r="E18" s="1">
        <v>0.192417</v>
      </c>
      <c r="F18" s="101"/>
      <c r="G18" s="101"/>
    </row>
    <row r="19" spans="1:7" x14ac:dyDescent="0.25">
      <c r="A19" s="17" t="s">
        <v>1</v>
      </c>
      <c r="B19" s="3">
        <v>41968</v>
      </c>
      <c r="C19" s="3">
        <v>41978</v>
      </c>
      <c r="D19" s="2">
        <v>165000029.31999999</v>
      </c>
      <c r="E19" s="1">
        <v>1.023196</v>
      </c>
      <c r="F19" s="102"/>
      <c r="G19" s="102"/>
    </row>
    <row r="20" spans="1:7" x14ac:dyDescent="0.25">
      <c r="A20" s="17" t="s">
        <v>0</v>
      </c>
      <c r="B20" s="3">
        <v>41864</v>
      </c>
      <c r="C20" s="3">
        <v>41880</v>
      </c>
      <c r="D20" s="2">
        <v>30000134.780000001</v>
      </c>
      <c r="E20" s="1">
        <v>0.19651399999999999</v>
      </c>
      <c r="F20" s="102"/>
      <c r="G20" s="102"/>
    </row>
    <row r="21" spans="1:7" x14ac:dyDescent="0.25">
      <c r="A21" s="105"/>
      <c r="B21" s="106"/>
      <c r="C21" s="106"/>
      <c r="D21" s="106"/>
      <c r="E21" s="106"/>
      <c r="F21" s="102"/>
      <c r="G21" s="102"/>
    </row>
    <row r="22" spans="1:7" x14ac:dyDescent="0.25">
      <c r="A22" s="98">
        <v>2013</v>
      </c>
      <c r="B22" s="99"/>
      <c r="C22" s="100"/>
      <c r="D22" s="12">
        <v>230000219.15000001</v>
      </c>
      <c r="E22" s="11">
        <v>1.506602</v>
      </c>
      <c r="F22" s="10">
        <v>31900</v>
      </c>
      <c r="G22" s="9" t="s">
        <v>2</v>
      </c>
    </row>
    <row r="23" spans="1:7" x14ac:dyDescent="0.25">
      <c r="A23" s="16" t="s">
        <v>1</v>
      </c>
      <c r="B23" s="15">
        <v>41731</v>
      </c>
      <c r="C23" s="15">
        <v>41851</v>
      </c>
      <c r="D23" s="14">
        <v>30000134.780000001</v>
      </c>
      <c r="E23" s="13">
        <v>0.19651399999999999</v>
      </c>
      <c r="F23" s="96"/>
      <c r="G23" s="96"/>
    </row>
    <row r="24" spans="1:7" x14ac:dyDescent="0.25">
      <c r="A24" s="16" t="s">
        <v>0</v>
      </c>
      <c r="B24" s="15">
        <v>41634</v>
      </c>
      <c r="C24" s="15">
        <v>41669</v>
      </c>
      <c r="D24" s="14">
        <v>200000084.37</v>
      </c>
      <c r="E24" s="13">
        <v>1.3100879999999999</v>
      </c>
      <c r="F24" s="97"/>
      <c r="G24" s="97"/>
    </row>
    <row r="25" spans="1:7" x14ac:dyDescent="0.25">
      <c r="A25" s="113"/>
      <c r="B25" s="114"/>
      <c r="C25" s="114"/>
      <c r="D25" s="114"/>
      <c r="E25" s="114"/>
      <c r="F25" s="97"/>
      <c r="G25" s="97"/>
    </row>
    <row r="26" spans="1:7" x14ac:dyDescent="0.25">
      <c r="A26" s="98">
        <v>2012</v>
      </c>
      <c r="B26" s="99"/>
      <c r="C26" s="100"/>
      <c r="D26" s="12">
        <f>SUM(D27:D30)</f>
        <v>275281776.59000003</v>
      </c>
      <c r="E26" s="11">
        <f>SUM(E27:E30)</f>
        <v>1.8032160000000002</v>
      </c>
      <c r="F26" s="10">
        <v>843488</v>
      </c>
      <c r="G26" s="9">
        <f>D26/(F26*1000)</f>
        <v>0.32636122456988131</v>
      </c>
    </row>
    <row r="27" spans="1:7" x14ac:dyDescent="0.25">
      <c r="A27" s="4" t="s">
        <v>1</v>
      </c>
      <c r="B27" s="3">
        <v>41092</v>
      </c>
      <c r="C27" s="3">
        <v>41117</v>
      </c>
      <c r="D27" s="2">
        <v>97050162.760000005</v>
      </c>
      <c r="E27" s="1">
        <v>0.63572099999999998</v>
      </c>
      <c r="F27" s="101"/>
      <c r="G27" s="101"/>
    </row>
    <row r="28" spans="1:7" x14ac:dyDescent="0.25">
      <c r="A28" s="4" t="s">
        <v>0</v>
      </c>
      <c r="B28" s="3">
        <v>41092</v>
      </c>
      <c r="C28" s="3">
        <v>41117</v>
      </c>
      <c r="D28" s="2">
        <v>63949929.579999998</v>
      </c>
      <c r="E28" s="1">
        <v>0.41889999999999999</v>
      </c>
      <c r="F28" s="102"/>
      <c r="G28" s="102"/>
    </row>
    <row r="29" spans="1:7" x14ac:dyDescent="0.25">
      <c r="A29" s="4" t="s">
        <v>0</v>
      </c>
      <c r="B29" s="3">
        <v>41016</v>
      </c>
      <c r="C29" s="3">
        <v>41029</v>
      </c>
      <c r="D29" s="2">
        <v>63949929.579999998</v>
      </c>
      <c r="E29" s="1">
        <v>0.41889999999999999</v>
      </c>
      <c r="F29" s="102"/>
      <c r="G29" s="102"/>
    </row>
    <row r="30" spans="1:7" x14ac:dyDescent="0.25">
      <c r="A30" s="4" t="s">
        <v>1</v>
      </c>
      <c r="B30" s="3">
        <v>41016</v>
      </c>
      <c r="C30" s="3">
        <v>41029</v>
      </c>
      <c r="D30" s="2">
        <v>50331754.670000002</v>
      </c>
      <c r="E30" s="1">
        <v>0.32969500000000002</v>
      </c>
      <c r="F30" s="102"/>
      <c r="G30" s="102"/>
    </row>
    <row r="31" spans="1:7" x14ac:dyDescent="0.25">
      <c r="A31" s="107"/>
      <c r="B31" s="108"/>
      <c r="C31" s="108"/>
      <c r="D31" s="108"/>
      <c r="E31" s="108"/>
      <c r="F31" s="104"/>
      <c r="G31" s="104"/>
    </row>
    <row r="32" spans="1:7" x14ac:dyDescent="0.25">
      <c r="A32" s="98">
        <v>2011</v>
      </c>
      <c r="B32" s="99"/>
      <c r="C32" s="100"/>
      <c r="D32" s="12">
        <f>SUM(D33:D40)</f>
        <v>789027547.79000008</v>
      </c>
      <c r="E32" s="11">
        <f>SUM(E33:E40)</f>
        <v>5.1872859999999994</v>
      </c>
      <c r="F32" s="10">
        <v>915260</v>
      </c>
      <c r="G32" s="9">
        <f>D32/(F32*1000)</f>
        <v>0.8620802261543169</v>
      </c>
    </row>
    <row r="33" spans="1:7" x14ac:dyDescent="0.25">
      <c r="A33" s="16" t="s">
        <v>1</v>
      </c>
      <c r="B33" s="15">
        <v>41016</v>
      </c>
      <c r="C33" s="15">
        <v>41029</v>
      </c>
      <c r="D33" s="14">
        <v>31348975.09</v>
      </c>
      <c r="E33" s="13">
        <v>0.205349</v>
      </c>
      <c r="F33" s="96"/>
      <c r="G33" s="96"/>
    </row>
    <row r="34" spans="1:7" x14ac:dyDescent="0.25">
      <c r="A34" s="16" t="s">
        <v>0</v>
      </c>
      <c r="B34" s="15">
        <v>40925</v>
      </c>
      <c r="C34" s="15">
        <v>40938</v>
      </c>
      <c r="D34" s="14">
        <v>64158159.950000003</v>
      </c>
      <c r="E34" s="13">
        <v>0.42026400000000003</v>
      </c>
      <c r="F34" s="97"/>
      <c r="G34" s="97"/>
    </row>
    <row r="35" spans="1:7" x14ac:dyDescent="0.25">
      <c r="A35" s="16" t="s">
        <v>1</v>
      </c>
      <c r="B35" s="15">
        <v>40925</v>
      </c>
      <c r="C35" s="15">
        <v>40938</v>
      </c>
      <c r="D35" s="14">
        <v>169841944.86000001</v>
      </c>
      <c r="E35" s="13">
        <v>1.1125389999999999</v>
      </c>
      <c r="F35" s="97"/>
      <c r="G35" s="97"/>
    </row>
    <row r="36" spans="1:7" x14ac:dyDescent="0.25">
      <c r="A36" s="16" t="s">
        <v>0</v>
      </c>
      <c r="B36" s="15">
        <v>40827</v>
      </c>
      <c r="C36" s="15">
        <v>40847</v>
      </c>
      <c r="D36" s="14">
        <v>61228528.25</v>
      </c>
      <c r="E36" s="13">
        <v>0.40327299999999999</v>
      </c>
      <c r="F36" s="97"/>
      <c r="G36" s="97"/>
    </row>
    <row r="37" spans="1:7" x14ac:dyDescent="0.25">
      <c r="A37" s="16" t="s">
        <v>1</v>
      </c>
      <c r="B37" s="15">
        <v>40827</v>
      </c>
      <c r="C37" s="15">
        <v>40847</v>
      </c>
      <c r="D37" s="14">
        <v>172771510.36000001</v>
      </c>
      <c r="E37" s="13">
        <v>1.1379349999999999</v>
      </c>
      <c r="F37" s="97"/>
      <c r="G37" s="97"/>
    </row>
    <row r="38" spans="1:7" x14ac:dyDescent="0.25">
      <c r="A38" s="16" t="s">
        <v>0</v>
      </c>
      <c r="B38" s="15">
        <v>40731</v>
      </c>
      <c r="C38" s="15">
        <v>40752</v>
      </c>
      <c r="D38" s="14">
        <v>63460717.920000002</v>
      </c>
      <c r="E38" s="13">
        <v>0.41797499999999999</v>
      </c>
      <c r="F38" s="97"/>
      <c r="G38" s="97"/>
    </row>
    <row r="39" spans="1:7" x14ac:dyDescent="0.25">
      <c r="A39" s="16" t="s">
        <v>1</v>
      </c>
      <c r="B39" s="15">
        <v>40731</v>
      </c>
      <c r="C39" s="15">
        <v>40752</v>
      </c>
      <c r="D39" s="14">
        <v>160524955.66</v>
      </c>
      <c r="E39" s="13">
        <v>1.057275</v>
      </c>
      <c r="F39" s="97"/>
      <c r="G39" s="97"/>
    </row>
    <row r="40" spans="1:7" x14ac:dyDescent="0.25">
      <c r="A40" s="16" t="s">
        <v>0</v>
      </c>
      <c r="B40" s="15">
        <v>40640</v>
      </c>
      <c r="C40" s="15">
        <v>40662</v>
      </c>
      <c r="D40" s="14">
        <v>65692755.700000003</v>
      </c>
      <c r="E40" s="13">
        <v>0.43267600000000001</v>
      </c>
      <c r="F40" s="97"/>
      <c r="G40" s="97"/>
    </row>
    <row r="41" spans="1:7" x14ac:dyDescent="0.25">
      <c r="A41" s="94"/>
      <c r="B41" s="95"/>
      <c r="C41" s="95"/>
      <c r="D41" s="95"/>
      <c r="E41" s="95"/>
      <c r="F41" s="97"/>
      <c r="G41" s="97"/>
    </row>
    <row r="42" spans="1:7" x14ac:dyDescent="0.25">
      <c r="A42" s="98">
        <v>2010</v>
      </c>
      <c r="B42" s="99"/>
      <c r="C42" s="100"/>
      <c r="D42" s="12">
        <v>775411720.79999995</v>
      </c>
      <c r="E42" s="11">
        <v>5.1071389999999992</v>
      </c>
      <c r="F42" s="10">
        <v>812171</v>
      </c>
      <c r="G42" s="9">
        <f>D42/(F42*1000)</f>
        <v>0.95473948318765378</v>
      </c>
    </row>
    <row r="43" spans="1:7" x14ac:dyDescent="0.25">
      <c r="A43" s="4" t="s">
        <v>1</v>
      </c>
      <c r="B43" s="3">
        <v>40665</v>
      </c>
      <c r="C43" s="3">
        <v>40752</v>
      </c>
      <c r="D43" s="2">
        <v>16714326.449999999</v>
      </c>
      <c r="E43" s="1">
        <v>0.110087</v>
      </c>
      <c r="F43" s="101"/>
      <c r="G43" s="101"/>
    </row>
    <row r="44" spans="1:7" x14ac:dyDescent="0.25">
      <c r="A44" s="4" t="s">
        <v>0</v>
      </c>
      <c r="B44" s="3">
        <v>40640</v>
      </c>
      <c r="C44" s="3">
        <v>40662</v>
      </c>
      <c r="D44" s="2">
        <v>65692755.700000003</v>
      </c>
      <c r="E44" s="1">
        <v>0.43267600000000001</v>
      </c>
      <c r="F44" s="102"/>
      <c r="G44" s="102"/>
    </row>
    <row r="45" spans="1:7" x14ac:dyDescent="0.25">
      <c r="A45" s="4" t="s">
        <v>1</v>
      </c>
      <c r="B45" s="3">
        <v>40640</v>
      </c>
      <c r="C45" s="3">
        <v>40662</v>
      </c>
      <c r="D45" s="2">
        <v>181307244.30000001</v>
      </c>
      <c r="E45" s="1">
        <v>1.1941539999999999</v>
      </c>
      <c r="F45" s="102"/>
      <c r="G45" s="102"/>
    </row>
    <row r="46" spans="1:7" x14ac:dyDescent="0.25">
      <c r="A46" s="4" t="s">
        <v>0</v>
      </c>
      <c r="B46" s="3">
        <v>40560</v>
      </c>
      <c r="C46" s="3">
        <v>40571</v>
      </c>
      <c r="D46" s="2">
        <v>63027094.350000001</v>
      </c>
      <c r="E46" s="1">
        <v>0.41511900000000002</v>
      </c>
      <c r="F46" s="102"/>
      <c r="G46" s="102"/>
    </row>
    <row r="47" spans="1:7" x14ac:dyDescent="0.25">
      <c r="A47" s="4" t="s">
        <v>1</v>
      </c>
      <c r="B47" s="3">
        <v>40560</v>
      </c>
      <c r="C47" s="3">
        <v>40571</v>
      </c>
      <c r="D47" s="2">
        <v>112072905.59999999</v>
      </c>
      <c r="E47" s="1">
        <v>0.73815200000000003</v>
      </c>
      <c r="F47" s="102"/>
      <c r="G47" s="102"/>
    </row>
    <row r="48" spans="1:7" x14ac:dyDescent="0.25">
      <c r="A48" s="4" t="s">
        <v>1</v>
      </c>
      <c r="B48" s="3">
        <v>40459</v>
      </c>
      <c r="C48" s="3">
        <v>40476</v>
      </c>
      <c r="D48" s="2">
        <v>146280110.02000001</v>
      </c>
      <c r="E48" s="1">
        <v>0.963453</v>
      </c>
      <c r="F48" s="102"/>
      <c r="G48" s="102"/>
    </row>
    <row r="49" spans="1:7" x14ac:dyDescent="0.25">
      <c r="A49" s="4" t="s">
        <v>0</v>
      </c>
      <c r="B49" s="3">
        <v>40459</v>
      </c>
      <c r="C49" s="3">
        <v>40476</v>
      </c>
      <c r="D49" s="2">
        <v>63719889.979999997</v>
      </c>
      <c r="E49" s="1">
        <v>0.419682</v>
      </c>
      <c r="F49" s="102"/>
      <c r="G49" s="102"/>
    </row>
    <row r="50" spans="1:7" x14ac:dyDescent="0.25">
      <c r="A50" s="4" t="s">
        <v>0</v>
      </c>
      <c r="B50" s="3">
        <v>40367</v>
      </c>
      <c r="C50" s="3">
        <v>40382</v>
      </c>
      <c r="D50" s="2">
        <v>62925824.420000002</v>
      </c>
      <c r="E50" s="1">
        <v>0.41445199999999999</v>
      </c>
      <c r="F50" s="102"/>
      <c r="G50" s="102"/>
    </row>
    <row r="51" spans="1:7" x14ac:dyDescent="0.25">
      <c r="A51" s="4" t="s">
        <v>1</v>
      </c>
      <c r="B51" s="3">
        <v>40367</v>
      </c>
      <c r="C51" s="3">
        <v>40382</v>
      </c>
      <c r="D51" s="2">
        <v>63671569.979999997</v>
      </c>
      <c r="E51" s="1">
        <v>0.41936400000000001</v>
      </c>
      <c r="F51" s="102"/>
      <c r="G51" s="102"/>
    </row>
    <row r="52" spans="1:7" x14ac:dyDescent="0.25">
      <c r="A52" s="105"/>
      <c r="B52" s="106"/>
      <c r="C52" s="106"/>
      <c r="D52" s="106"/>
      <c r="E52" s="106"/>
      <c r="F52" s="102"/>
      <c r="G52" s="102"/>
    </row>
    <row r="53" spans="1:7" x14ac:dyDescent="0.25">
      <c r="A53" s="98">
        <v>2009</v>
      </c>
      <c r="B53" s="99"/>
      <c r="C53" s="100"/>
      <c r="D53" s="12">
        <f>SUM(D54:D61)</f>
        <v>705876833.99000001</v>
      </c>
      <c r="E53" s="11">
        <f>SUM(E54:E61)</f>
        <v>4.6968030000000001</v>
      </c>
      <c r="F53" s="10">
        <v>861975</v>
      </c>
      <c r="G53" s="9">
        <f>D53/(F53*1000)</f>
        <v>0.81890638822471651</v>
      </c>
    </row>
    <row r="54" spans="1:7" x14ac:dyDescent="0.25">
      <c r="A54" s="16" t="s">
        <v>1</v>
      </c>
      <c r="B54" s="15">
        <v>40277</v>
      </c>
      <c r="C54" s="15">
        <v>40288</v>
      </c>
      <c r="D54" s="14">
        <v>129979852.90000001</v>
      </c>
      <c r="E54" s="13">
        <v>0.86275599999999997</v>
      </c>
      <c r="F54" s="96"/>
      <c r="G54" s="96"/>
    </row>
    <row r="55" spans="1:7" x14ac:dyDescent="0.25">
      <c r="A55" s="16" t="s">
        <v>1</v>
      </c>
      <c r="B55" s="15">
        <v>40190</v>
      </c>
      <c r="C55" s="15">
        <v>40200</v>
      </c>
      <c r="D55" s="14">
        <v>161000000</v>
      </c>
      <c r="E55" s="13">
        <v>1.0686560000000001</v>
      </c>
      <c r="F55" s="97"/>
      <c r="G55" s="97"/>
    </row>
    <row r="56" spans="1:7" x14ac:dyDescent="0.25">
      <c r="A56" s="16" t="s">
        <v>0</v>
      </c>
      <c r="B56" s="15">
        <v>40163</v>
      </c>
      <c r="C56" s="15">
        <v>40177</v>
      </c>
      <c r="D56" s="14">
        <v>61380826.020000003</v>
      </c>
      <c r="E56" s="13">
        <v>0.40742200000000001</v>
      </c>
      <c r="F56" s="97"/>
      <c r="G56" s="97"/>
    </row>
    <row r="57" spans="1:7" x14ac:dyDescent="0.25">
      <c r="A57" s="16" t="s">
        <v>1</v>
      </c>
      <c r="B57" s="15">
        <v>40093</v>
      </c>
      <c r="C57" s="15">
        <v>40107</v>
      </c>
      <c r="D57" s="14">
        <v>103444563.34999999</v>
      </c>
      <c r="E57" s="13">
        <v>0.68662500000000004</v>
      </c>
      <c r="F57" s="97"/>
      <c r="G57" s="97"/>
    </row>
    <row r="58" spans="1:7" x14ac:dyDescent="0.25">
      <c r="A58" s="16" t="s">
        <v>0</v>
      </c>
      <c r="B58" s="15">
        <v>40093</v>
      </c>
      <c r="C58" s="15">
        <v>40107</v>
      </c>
      <c r="D58" s="14">
        <v>62055436.649999999</v>
      </c>
      <c r="E58" s="13">
        <v>0.41189999999999999</v>
      </c>
      <c r="F58" s="97"/>
      <c r="G58" s="97"/>
    </row>
    <row r="59" spans="1:7" x14ac:dyDescent="0.25">
      <c r="A59" s="16" t="s">
        <v>1</v>
      </c>
      <c r="B59" s="15">
        <v>40001</v>
      </c>
      <c r="C59" s="15">
        <v>40015</v>
      </c>
      <c r="D59" s="14">
        <v>60842175.350000001</v>
      </c>
      <c r="E59" s="13">
        <v>0.407557</v>
      </c>
      <c r="F59" s="97"/>
      <c r="G59" s="97"/>
    </row>
    <row r="60" spans="1:7" x14ac:dyDescent="0.25">
      <c r="A60" s="16" t="s">
        <v>0</v>
      </c>
      <c r="B60" s="15">
        <v>39987</v>
      </c>
      <c r="C60" s="15">
        <v>39995</v>
      </c>
      <c r="D60" s="14">
        <v>63938332.640000001</v>
      </c>
      <c r="E60" s="13">
        <v>0.42829699999999998</v>
      </c>
      <c r="F60" s="97"/>
      <c r="G60" s="97"/>
    </row>
    <row r="61" spans="1:7" x14ac:dyDescent="0.25">
      <c r="A61" s="16" t="s">
        <v>0</v>
      </c>
      <c r="B61" s="15">
        <v>39917</v>
      </c>
      <c r="C61" s="15">
        <v>39927</v>
      </c>
      <c r="D61" s="14">
        <v>63235647.079999998</v>
      </c>
      <c r="E61" s="13">
        <v>0.42359000000000002</v>
      </c>
      <c r="F61" s="97"/>
      <c r="G61" s="97"/>
    </row>
    <row r="62" spans="1:7" x14ac:dyDescent="0.25">
      <c r="A62" s="94"/>
      <c r="B62" s="95"/>
      <c r="C62" s="95"/>
      <c r="D62" s="95"/>
      <c r="E62" s="95"/>
      <c r="F62" s="97"/>
      <c r="G62" s="97"/>
    </row>
    <row r="63" spans="1:7" x14ac:dyDescent="0.25">
      <c r="A63" s="98">
        <v>2008</v>
      </c>
      <c r="B63" s="99"/>
      <c r="C63" s="100"/>
      <c r="D63" s="12">
        <f>SUM(D64:D71)</f>
        <v>629010254.01999998</v>
      </c>
      <c r="E63" s="11">
        <f>SUM(E64:E71)</f>
        <v>4.2134849999999995</v>
      </c>
      <c r="F63" s="10">
        <v>827065</v>
      </c>
      <c r="G63" s="9">
        <f>D63/(F63*1000)</f>
        <v>0.76053303430806529</v>
      </c>
    </row>
    <row r="64" spans="1:7" x14ac:dyDescent="0.25">
      <c r="A64" s="8" t="s">
        <v>1</v>
      </c>
      <c r="B64" s="7">
        <v>39826</v>
      </c>
      <c r="C64" s="7">
        <v>39833</v>
      </c>
      <c r="D64" s="6">
        <v>122500014.63</v>
      </c>
      <c r="E64" s="5">
        <v>0.82057800000000003</v>
      </c>
      <c r="F64" s="101"/>
      <c r="G64" s="101"/>
    </row>
    <row r="65" spans="1:7" x14ac:dyDescent="0.25">
      <c r="A65" s="4" t="s">
        <v>0</v>
      </c>
      <c r="B65" s="3">
        <v>39797</v>
      </c>
      <c r="C65" s="3">
        <v>39812</v>
      </c>
      <c r="D65" s="2">
        <v>59667735.640000001</v>
      </c>
      <c r="E65" s="1">
        <v>0.39968999999999999</v>
      </c>
      <c r="F65" s="102"/>
      <c r="G65" s="102"/>
    </row>
    <row r="66" spans="1:7" x14ac:dyDescent="0.25">
      <c r="A66" s="4" t="s">
        <v>1</v>
      </c>
      <c r="B66" s="3">
        <v>39731</v>
      </c>
      <c r="C66" s="3">
        <v>39738</v>
      </c>
      <c r="D66" s="2">
        <v>54611899.359999999</v>
      </c>
      <c r="E66" s="1">
        <v>0.36582300000000001</v>
      </c>
      <c r="F66" s="102"/>
      <c r="G66" s="102"/>
    </row>
    <row r="67" spans="1:7" x14ac:dyDescent="0.25">
      <c r="A67" s="4" t="s">
        <v>0</v>
      </c>
      <c r="B67" s="3">
        <v>39731</v>
      </c>
      <c r="C67" s="3">
        <v>39738</v>
      </c>
      <c r="D67" s="2">
        <v>60388185.219999999</v>
      </c>
      <c r="E67" s="1">
        <v>0.40451599999999999</v>
      </c>
      <c r="F67" s="102"/>
      <c r="G67" s="102"/>
    </row>
    <row r="68" spans="1:7" x14ac:dyDescent="0.25">
      <c r="A68" s="4" t="s">
        <v>1</v>
      </c>
      <c r="B68" s="3">
        <v>39639</v>
      </c>
      <c r="C68" s="3">
        <v>39646</v>
      </c>
      <c r="D68" s="2">
        <v>145000106.63999999</v>
      </c>
      <c r="E68" s="1">
        <v>0.97129699999999997</v>
      </c>
      <c r="F68" s="102"/>
      <c r="G68" s="102"/>
    </row>
    <row r="69" spans="1:7" x14ac:dyDescent="0.25">
      <c r="A69" s="4" t="s">
        <v>0</v>
      </c>
      <c r="B69" s="3">
        <v>39639</v>
      </c>
      <c r="C69" s="3">
        <v>39646</v>
      </c>
      <c r="D69" s="2">
        <v>58311331.810000002</v>
      </c>
      <c r="E69" s="1">
        <v>0.39060400000000001</v>
      </c>
      <c r="F69" s="102"/>
      <c r="G69" s="102"/>
    </row>
    <row r="70" spans="1:7" x14ac:dyDescent="0.25">
      <c r="A70" s="4" t="s">
        <v>1</v>
      </c>
      <c r="B70" s="3">
        <v>39549</v>
      </c>
      <c r="C70" s="3">
        <v>39556</v>
      </c>
      <c r="D70" s="2">
        <v>67000018.969999999</v>
      </c>
      <c r="E70" s="1">
        <v>0.44880599999999998</v>
      </c>
      <c r="F70" s="102"/>
      <c r="G70" s="102"/>
    </row>
    <row r="71" spans="1:7" x14ac:dyDescent="0.25">
      <c r="A71" s="1" t="s">
        <v>0</v>
      </c>
      <c r="B71" s="3">
        <v>39539</v>
      </c>
      <c r="C71" s="3">
        <v>39556</v>
      </c>
      <c r="D71" s="2">
        <v>61530961.75</v>
      </c>
      <c r="E71" s="1">
        <v>0.41217100000000001</v>
      </c>
      <c r="F71" s="102"/>
      <c r="G71" s="102"/>
    </row>
    <row r="72" spans="1:7" x14ac:dyDescent="0.25">
      <c r="A72" s="116"/>
      <c r="B72" s="117"/>
      <c r="C72" s="117"/>
      <c r="D72" s="117"/>
      <c r="E72" s="117"/>
      <c r="F72" s="103"/>
      <c r="G72" s="103"/>
    </row>
  </sheetData>
  <mergeCells count="46">
    <mergeCell ref="A72:E72"/>
    <mergeCell ref="F4:F8"/>
    <mergeCell ref="F23:F25"/>
    <mergeCell ref="F27:F31"/>
    <mergeCell ref="A1:A2"/>
    <mergeCell ref="B1:B2"/>
    <mergeCell ref="D1:E1"/>
    <mergeCell ref="F1:F2"/>
    <mergeCell ref="A3:C3"/>
    <mergeCell ref="A9:C9"/>
    <mergeCell ref="A13:C13"/>
    <mergeCell ref="A17:C17"/>
    <mergeCell ref="A22:C22"/>
    <mergeCell ref="A16:E16"/>
    <mergeCell ref="A8:E8"/>
    <mergeCell ref="A26:C26"/>
    <mergeCell ref="A12:E12"/>
    <mergeCell ref="F10:F12"/>
    <mergeCell ref="G1:G2"/>
    <mergeCell ref="C1:C2"/>
    <mergeCell ref="A32:C32"/>
    <mergeCell ref="A25:E25"/>
    <mergeCell ref="F14:F16"/>
    <mergeCell ref="F18:F21"/>
    <mergeCell ref="A21:E21"/>
    <mergeCell ref="G4:G8"/>
    <mergeCell ref="G10:G12"/>
    <mergeCell ref="G14:G16"/>
    <mergeCell ref="G18:G21"/>
    <mergeCell ref="G23:G25"/>
    <mergeCell ref="A62:E62"/>
    <mergeCell ref="F54:F62"/>
    <mergeCell ref="A63:C63"/>
    <mergeCell ref="F64:F72"/>
    <mergeCell ref="G27:G31"/>
    <mergeCell ref="G33:G41"/>
    <mergeCell ref="G43:G52"/>
    <mergeCell ref="G54:G62"/>
    <mergeCell ref="G64:G72"/>
    <mergeCell ref="F33:F41"/>
    <mergeCell ref="A42:C42"/>
    <mergeCell ref="A52:E52"/>
    <mergeCell ref="F43:F52"/>
    <mergeCell ref="A53:C53"/>
    <mergeCell ref="A41:E41"/>
    <mergeCell ref="A31:E3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5"/>
  <sheetViews>
    <sheetView showGridLines="0" tabSelected="1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18.28515625" customWidth="1"/>
    <col min="5" max="5" width="13.85546875" customWidth="1"/>
    <col min="6" max="6" width="16.42578125" customWidth="1"/>
    <col min="7" max="7" width="15" customWidth="1"/>
    <col min="8" max="8" width="17.140625" customWidth="1"/>
    <col min="9" max="9" width="13.5703125" customWidth="1"/>
  </cols>
  <sheetData>
    <row r="1" spans="1:10" ht="15" customHeight="1" x14ac:dyDescent="0.25">
      <c r="A1" s="118" t="s">
        <v>11</v>
      </c>
      <c r="B1" s="111" t="s">
        <v>12</v>
      </c>
      <c r="C1" s="111" t="s">
        <v>13</v>
      </c>
      <c r="D1" s="111" t="s">
        <v>14</v>
      </c>
      <c r="E1" s="111"/>
      <c r="F1" s="109" t="s">
        <v>20</v>
      </c>
      <c r="G1" s="109" t="s">
        <v>18</v>
      </c>
      <c r="H1" s="122" t="s">
        <v>21</v>
      </c>
      <c r="I1" s="123" t="s">
        <v>19</v>
      </c>
    </row>
    <row r="2" spans="1:10" ht="31.5" customHeight="1" x14ac:dyDescent="0.25">
      <c r="A2" s="119"/>
      <c r="B2" s="112"/>
      <c r="C2" s="112"/>
      <c r="D2" s="20" t="s">
        <v>22</v>
      </c>
      <c r="E2" s="20" t="s">
        <v>15</v>
      </c>
      <c r="F2" s="110"/>
      <c r="G2" s="110"/>
      <c r="H2" s="122"/>
      <c r="I2" s="123"/>
    </row>
    <row r="3" spans="1:10" s="19" customFormat="1" x14ac:dyDescent="0.25">
      <c r="A3" s="48">
        <v>2019</v>
      </c>
      <c r="B3" s="21"/>
      <c r="C3" s="22"/>
      <c r="D3" s="90">
        <f>SUM(D4:D6)</f>
        <v>887414.03099999996</v>
      </c>
      <c r="E3" s="29">
        <f>SUM(E4:E6)</f>
        <v>1.3468469999999999</v>
      </c>
      <c r="F3" s="49">
        <v>1259491</v>
      </c>
      <c r="G3" s="9">
        <f>D3/F3</f>
        <v>0.70458147854966802</v>
      </c>
      <c r="H3" s="10">
        <v>889019</v>
      </c>
      <c r="I3" s="50">
        <f>D3/H3</f>
        <v>0.99819467412957419</v>
      </c>
    </row>
    <row r="4" spans="1:10" s="19" customFormat="1" x14ac:dyDescent="0.25">
      <c r="A4" s="51" t="s">
        <v>16</v>
      </c>
      <c r="B4" s="26">
        <v>43780</v>
      </c>
      <c r="C4" s="26">
        <v>43536</v>
      </c>
      <c r="D4" s="52">
        <v>293555.57199999999</v>
      </c>
      <c r="E4" s="44">
        <v>0.44553500000000001</v>
      </c>
      <c r="F4" s="53"/>
      <c r="G4" s="54"/>
      <c r="H4" s="54"/>
      <c r="I4" s="55"/>
    </row>
    <row r="5" spans="1:10" s="19" customFormat="1" x14ac:dyDescent="0.25">
      <c r="A5" s="51" t="s">
        <v>17</v>
      </c>
      <c r="B5" s="26">
        <v>43780</v>
      </c>
      <c r="C5" s="26">
        <v>43536</v>
      </c>
      <c r="D5" s="52">
        <v>223444.459</v>
      </c>
      <c r="E5" s="44">
        <v>0.33912599999999998</v>
      </c>
      <c r="F5" s="53"/>
      <c r="G5" s="54"/>
      <c r="H5" s="54"/>
      <c r="I5" s="55"/>
    </row>
    <row r="6" spans="1:10" s="19" customFormat="1" x14ac:dyDescent="0.25">
      <c r="A6" s="51" t="s">
        <v>17</v>
      </c>
      <c r="B6" s="26">
        <v>43682</v>
      </c>
      <c r="C6" s="26">
        <v>43696</v>
      </c>
      <c r="D6" s="52">
        <v>370414</v>
      </c>
      <c r="E6" s="44">
        <v>0.56218599999999996</v>
      </c>
      <c r="F6" s="53"/>
      <c r="G6" s="54"/>
      <c r="H6" s="54"/>
      <c r="I6" s="55"/>
    </row>
    <row r="7" spans="1:10" s="19" customFormat="1" x14ac:dyDescent="0.25">
      <c r="A7" s="91"/>
      <c r="B7" s="92"/>
      <c r="C7" s="93"/>
      <c r="D7" s="52"/>
      <c r="E7" s="44"/>
      <c r="F7" s="53"/>
      <c r="G7" s="54"/>
      <c r="H7" s="54"/>
      <c r="I7" s="55"/>
    </row>
    <row r="8" spans="1:10" s="19" customFormat="1" x14ac:dyDescent="0.25">
      <c r="A8" s="48" t="s">
        <v>24</v>
      </c>
      <c r="B8" s="21"/>
      <c r="C8" s="22"/>
      <c r="D8" s="38">
        <f>SUM(D9:D11)</f>
        <v>1985306</v>
      </c>
      <c r="E8" s="29">
        <f>SUM(E9:E11)</f>
        <v>12.052554000000001</v>
      </c>
      <c r="F8" s="49">
        <v>1895245</v>
      </c>
      <c r="G8" s="9">
        <f>D8/F8</f>
        <v>1.0475194499919536</v>
      </c>
      <c r="H8" s="10">
        <v>1289888</v>
      </c>
      <c r="I8" s="50">
        <f>D8/H8</f>
        <v>1.5391305291622219</v>
      </c>
    </row>
    <row r="9" spans="1:10" s="19" customFormat="1" x14ac:dyDescent="0.25">
      <c r="A9" s="51" t="s">
        <v>16</v>
      </c>
      <c r="B9" s="26">
        <v>43441</v>
      </c>
      <c r="C9" s="26">
        <v>43451</v>
      </c>
      <c r="D9" s="52">
        <v>633000</v>
      </c>
      <c r="E9" s="44">
        <v>3.8428659999999999</v>
      </c>
      <c r="F9" s="53"/>
      <c r="G9" s="54"/>
      <c r="H9" s="54"/>
      <c r="I9" s="55"/>
    </row>
    <row r="10" spans="1:10" s="19" customFormat="1" x14ac:dyDescent="0.25">
      <c r="A10" s="51" t="s">
        <v>17</v>
      </c>
      <c r="B10" s="26">
        <v>43441</v>
      </c>
      <c r="C10" s="26">
        <v>43451</v>
      </c>
      <c r="D10" s="52">
        <v>592000</v>
      </c>
      <c r="E10" s="44">
        <v>3.59396</v>
      </c>
      <c r="F10" s="53"/>
      <c r="G10" s="54"/>
      <c r="H10" s="54"/>
      <c r="I10" s="55"/>
    </row>
    <row r="11" spans="1:10" s="19" customFormat="1" x14ac:dyDescent="0.25">
      <c r="A11" s="51" t="s">
        <v>16</v>
      </c>
      <c r="B11" s="26">
        <v>43257</v>
      </c>
      <c r="C11" s="26">
        <v>43269</v>
      </c>
      <c r="D11" s="36">
        <v>760306</v>
      </c>
      <c r="E11" s="27">
        <v>4.6157279999999998</v>
      </c>
      <c r="F11" s="53"/>
      <c r="G11" s="54"/>
      <c r="H11" s="54"/>
      <c r="I11" s="55"/>
    </row>
    <row r="12" spans="1:10" s="19" customFormat="1" x14ac:dyDescent="0.25">
      <c r="A12" s="56"/>
      <c r="B12" s="23"/>
      <c r="C12" s="24"/>
      <c r="D12" s="25"/>
      <c r="E12" s="57"/>
      <c r="F12" s="53"/>
      <c r="G12" s="54"/>
      <c r="H12" s="54"/>
      <c r="I12" s="55"/>
    </row>
    <row r="13" spans="1:10" s="19" customFormat="1" x14ac:dyDescent="0.25">
      <c r="A13" s="98">
        <v>2017</v>
      </c>
      <c r="B13" s="99"/>
      <c r="C13" s="100"/>
      <c r="D13" s="38">
        <f>SUM(D14:D16)</f>
        <v>585093</v>
      </c>
      <c r="E13" s="29">
        <f>SUM(E14:E16)</f>
        <v>3.5520320000000001</v>
      </c>
      <c r="F13" s="10">
        <v>1385512</v>
      </c>
      <c r="G13" s="9">
        <f>D13/(F13)</f>
        <v>0.42229370802995569</v>
      </c>
      <c r="H13" s="10">
        <v>635422</v>
      </c>
      <c r="I13" s="50">
        <f>D13/H13</f>
        <v>0.92079436972594586</v>
      </c>
      <c r="J13" s="58"/>
    </row>
    <row r="14" spans="1:10" x14ac:dyDescent="0.25">
      <c r="A14" s="59" t="s">
        <v>16</v>
      </c>
      <c r="B14" s="15">
        <v>43208</v>
      </c>
      <c r="C14" s="15">
        <v>43266</v>
      </c>
      <c r="D14" s="14">
        <v>84693</v>
      </c>
      <c r="E14" s="13">
        <v>0.51416399999999995</v>
      </c>
      <c r="F14" s="97"/>
      <c r="G14" s="97"/>
      <c r="H14" s="30"/>
      <c r="I14" s="124"/>
    </row>
    <row r="15" spans="1:10" x14ac:dyDescent="0.25">
      <c r="A15" s="59" t="s">
        <v>16</v>
      </c>
      <c r="B15" s="15">
        <v>43060</v>
      </c>
      <c r="C15" s="15">
        <v>43067</v>
      </c>
      <c r="D15" s="14">
        <v>365400</v>
      </c>
      <c r="E15" s="13">
        <v>2.218299</v>
      </c>
      <c r="F15" s="97"/>
      <c r="G15" s="97"/>
      <c r="H15" s="30"/>
      <c r="I15" s="124"/>
    </row>
    <row r="16" spans="1:10" x14ac:dyDescent="0.25">
      <c r="A16" s="59" t="s">
        <v>16</v>
      </c>
      <c r="B16" s="15">
        <v>42888</v>
      </c>
      <c r="C16" s="15">
        <v>42899</v>
      </c>
      <c r="D16" s="14">
        <v>135000</v>
      </c>
      <c r="E16" s="13">
        <v>0.81956899999999999</v>
      </c>
      <c r="F16" s="97"/>
      <c r="G16" s="97"/>
      <c r="H16" s="30"/>
      <c r="I16" s="124"/>
    </row>
    <row r="17" spans="1:9" x14ac:dyDescent="0.25">
      <c r="A17" s="120"/>
      <c r="B17" s="121"/>
      <c r="C17" s="121"/>
      <c r="D17" s="121"/>
      <c r="E17" s="121"/>
      <c r="F17" s="115"/>
      <c r="G17" s="115"/>
      <c r="H17" s="31"/>
      <c r="I17" s="125"/>
    </row>
    <row r="18" spans="1:9" x14ac:dyDescent="0.25">
      <c r="A18" s="98">
        <v>2016</v>
      </c>
      <c r="B18" s="99"/>
      <c r="C18" s="100"/>
      <c r="D18" s="38">
        <f>SUM(D19:D20)</f>
        <v>247500</v>
      </c>
      <c r="E18" s="29">
        <f>SUM(E19:E20)</f>
        <v>1.502543</v>
      </c>
      <c r="F18" s="10">
        <v>4949312</v>
      </c>
      <c r="G18" s="9">
        <f>D18/(F18)</f>
        <v>5.0006950460993363E-2</v>
      </c>
      <c r="H18" s="10">
        <v>245807</v>
      </c>
      <c r="I18" s="50">
        <f>D18/H18</f>
        <v>1.0068875174425465</v>
      </c>
    </row>
    <row r="19" spans="1:9" x14ac:dyDescent="0.25">
      <c r="A19" s="60" t="s">
        <v>16</v>
      </c>
      <c r="B19" s="3">
        <v>42709</v>
      </c>
      <c r="C19" s="3">
        <v>42755</v>
      </c>
      <c r="D19" s="39">
        <v>137500</v>
      </c>
      <c r="E19" s="1">
        <v>0.83474599999999999</v>
      </c>
      <c r="F19" s="101"/>
      <c r="G19" s="101"/>
      <c r="H19" s="32"/>
      <c r="I19" s="126"/>
    </row>
    <row r="20" spans="1:9" x14ac:dyDescent="0.25">
      <c r="A20" s="60" t="s">
        <v>16</v>
      </c>
      <c r="B20" s="3">
        <v>42543</v>
      </c>
      <c r="C20" s="3">
        <v>42552</v>
      </c>
      <c r="D20" s="39">
        <v>110000</v>
      </c>
      <c r="E20" s="1">
        <v>0.66779699999999997</v>
      </c>
      <c r="F20" s="102"/>
      <c r="G20" s="102"/>
      <c r="H20" s="33"/>
      <c r="I20" s="127"/>
    </row>
    <row r="21" spans="1:9" x14ac:dyDescent="0.25">
      <c r="A21" s="107"/>
      <c r="B21" s="108"/>
      <c r="C21" s="108"/>
      <c r="D21" s="108"/>
      <c r="E21" s="108"/>
      <c r="F21" s="104"/>
      <c r="G21" s="104"/>
      <c r="H21" s="34"/>
      <c r="I21" s="128"/>
    </row>
    <row r="22" spans="1:9" x14ac:dyDescent="0.25">
      <c r="A22" s="98">
        <v>2015</v>
      </c>
      <c r="B22" s="99"/>
      <c r="C22" s="100"/>
      <c r="D22" s="38">
        <f>SUM(D23:D24)</f>
        <v>334865</v>
      </c>
      <c r="E22" s="29">
        <f>SUM(E23:E24)</f>
        <v>2.0765609999999999</v>
      </c>
      <c r="F22" s="10">
        <v>517200</v>
      </c>
      <c r="G22" s="9">
        <f>D22/(F22)</f>
        <v>0.64745746326372777</v>
      </c>
      <c r="H22" s="10">
        <v>246726</v>
      </c>
      <c r="I22" s="50">
        <f>D22/H22</f>
        <v>1.3572343409288037</v>
      </c>
    </row>
    <row r="23" spans="1:9" x14ac:dyDescent="0.25">
      <c r="A23" s="59" t="s">
        <v>16</v>
      </c>
      <c r="B23" s="15">
        <v>42334</v>
      </c>
      <c r="C23" s="15">
        <v>42345</v>
      </c>
      <c r="D23" s="37">
        <v>224100</v>
      </c>
      <c r="E23" s="13">
        <v>1.389686</v>
      </c>
      <c r="F23" s="96"/>
      <c r="G23" s="96"/>
      <c r="H23" s="35"/>
      <c r="I23" s="129"/>
    </row>
    <row r="24" spans="1:9" x14ac:dyDescent="0.25">
      <c r="A24" s="59" t="s">
        <v>16</v>
      </c>
      <c r="B24" s="15">
        <v>42151</v>
      </c>
      <c r="C24" s="15">
        <v>42163</v>
      </c>
      <c r="D24" s="37">
        <v>110765</v>
      </c>
      <c r="E24" s="13">
        <v>0.68687500000000001</v>
      </c>
      <c r="F24" s="97"/>
      <c r="G24" s="97"/>
      <c r="H24" s="30"/>
      <c r="I24" s="124"/>
    </row>
    <row r="25" spans="1:9" x14ac:dyDescent="0.25">
      <c r="A25" s="113"/>
      <c r="B25" s="114"/>
      <c r="C25" s="114"/>
      <c r="D25" s="114"/>
      <c r="E25" s="114"/>
      <c r="F25" s="97"/>
      <c r="G25" s="97"/>
      <c r="H25" s="30"/>
      <c r="I25" s="124"/>
    </row>
    <row r="26" spans="1:9" x14ac:dyDescent="0.25">
      <c r="A26" s="98">
        <v>2014</v>
      </c>
      <c r="B26" s="99"/>
      <c r="C26" s="100"/>
      <c r="D26" s="38">
        <f>SUM(D27:D29)</f>
        <v>226029</v>
      </c>
      <c r="E26" s="29">
        <f>SUM(E27:E29)</f>
        <v>1.4121270000000001</v>
      </c>
      <c r="F26" s="10">
        <v>379700</v>
      </c>
      <c r="G26" s="9">
        <f>D26/(F26)</f>
        <v>0.59528311825125102</v>
      </c>
      <c r="H26" s="10">
        <v>249657</v>
      </c>
      <c r="I26" s="50">
        <f>D26/H26</f>
        <v>0.90535815138369846</v>
      </c>
    </row>
    <row r="27" spans="1:9" x14ac:dyDescent="0.25">
      <c r="A27" s="60" t="s">
        <v>16</v>
      </c>
      <c r="B27" s="3">
        <v>42131</v>
      </c>
      <c r="C27" s="3">
        <v>42185</v>
      </c>
      <c r="D27" s="39">
        <v>31029</v>
      </c>
      <c r="E27" s="1">
        <v>0.192417</v>
      </c>
      <c r="F27" s="101"/>
      <c r="G27" s="101"/>
      <c r="H27" s="32"/>
      <c r="I27" s="126"/>
    </row>
    <row r="28" spans="1:9" x14ac:dyDescent="0.25">
      <c r="A28" s="60" t="s">
        <v>16</v>
      </c>
      <c r="B28" s="3">
        <v>41968</v>
      </c>
      <c r="C28" s="3">
        <v>41978</v>
      </c>
      <c r="D28" s="39">
        <v>165000</v>
      </c>
      <c r="E28" s="1">
        <v>1.023196</v>
      </c>
      <c r="F28" s="102"/>
      <c r="G28" s="102"/>
      <c r="H28" s="33"/>
      <c r="I28" s="127"/>
    </row>
    <row r="29" spans="1:9" x14ac:dyDescent="0.25">
      <c r="A29" s="60" t="s">
        <v>17</v>
      </c>
      <c r="B29" s="3">
        <v>41864</v>
      </c>
      <c r="C29" s="3">
        <v>41880</v>
      </c>
      <c r="D29" s="39">
        <v>30000</v>
      </c>
      <c r="E29" s="1">
        <v>0.19651399999999999</v>
      </c>
      <c r="F29" s="102"/>
      <c r="G29" s="102"/>
      <c r="H29" s="33"/>
      <c r="I29" s="127"/>
    </row>
    <row r="30" spans="1:9" x14ac:dyDescent="0.25">
      <c r="A30" s="105"/>
      <c r="B30" s="106"/>
      <c r="C30" s="106"/>
      <c r="D30" s="106"/>
      <c r="E30" s="106"/>
      <c r="F30" s="102"/>
      <c r="G30" s="102"/>
      <c r="H30" s="33"/>
      <c r="I30" s="127"/>
    </row>
    <row r="31" spans="1:9" x14ac:dyDescent="0.25">
      <c r="A31" s="98">
        <v>2013</v>
      </c>
      <c r="B31" s="99"/>
      <c r="C31" s="100"/>
      <c r="D31" s="38">
        <f>SUM(D32:D33)</f>
        <v>230000</v>
      </c>
      <c r="E31" s="29">
        <f>SUM(E32:E33)</f>
        <v>1.506602</v>
      </c>
      <c r="F31" s="10">
        <v>31900</v>
      </c>
      <c r="G31" s="9" t="s">
        <v>25</v>
      </c>
      <c r="H31" s="10">
        <v>-145400</v>
      </c>
      <c r="I31" s="50" t="s">
        <v>2</v>
      </c>
    </row>
    <row r="32" spans="1:9" x14ac:dyDescent="0.25">
      <c r="A32" s="59" t="s">
        <v>16</v>
      </c>
      <c r="B32" s="15">
        <v>41731</v>
      </c>
      <c r="C32" s="15">
        <v>41851</v>
      </c>
      <c r="D32" s="37">
        <v>30000</v>
      </c>
      <c r="E32" s="13">
        <v>0.19651399999999999</v>
      </c>
      <c r="F32" s="96"/>
      <c r="G32" s="96"/>
      <c r="H32" s="35"/>
      <c r="I32" s="129"/>
    </row>
    <row r="33" spans="1:9" x14ac:dyDescent="0.25">
      <c r="A33" s="59" t="s">
        <v>17</v>
      </c>
      <c r="B33" s="15">
        <v>41634</v>
      </c>
      <c r="C33" s="15">
        <v>41669</v>
      </c>
      <c r="D33" s="37">
        <v>200000</v>
      </c>
      <c r="E33" s="13">
        <v>1.3100879999999999</v>
      </c>
      <c r="F33" s="97"/>
      <c r="G33" s="97"/>
      <c r="H33" s="30"/>
      <c r="I33" s="124"/>
    </row>
    <row r="34" spans="1:9" x14ac:dyDescent="0.25">
      <c r="A34" s="113"/>
      <c r="B34" s="114"/>
      <c r="C34" s="114"/>
      <c r="D34" s="114"/>
      <c r="E34" s="114"/>
      <c r="F34" s="97"/>
      <c r="G34" s="97"/>
      <c r="H34" s="30"/>
      <c r="I34" s="124"/>
    </row>
    <row r="35" spans="1:9" x14ac:dyDescent="0.25">
      <c r="A35" s="98">
        <v>2012</v>
      </c>
      <c r="B35" s="99"/>
      <c r="C35" s="100"/>
      <c r="D35" s="38">
        <f>SUM(D36:D39)</f>
        <v>242678</v>
      </c>
      <c r="E35" s="11">
        <f>SUM(E36:E39)</f>
        <v>1.5896650000000001</v>
      </c>
      <c r="F35" s="10">
        <v>843488</v>
      </c>
      <c r="G35" s="9">
        <f>D35/(F35)</f>
        <v>0.28770770894191738</v>
      </c>
      <c r="H35" s="10">
        <v>1004000</v>
      </c>
      <c r="I35" s="50">
        <f>D35/H35</f>
        <v>0.24171115537848606</v>
      </c>
    </row>
    <row r="36" spans="1:9" x14ac:dyDescent="0.25">
      <c r="A36" s="60" t="s">
        <v>16</v>
      </c>
      <c r="B36" s="3">
        <v>41092</v>
      </c>
      <c r="C36" s="3">
        <v>41117</v>
      </c>
      <c r="D36" s="39">
        <v>97050</v>
      </c>
      <c r="E36" s="1">
        <v>0.63572099999999998</v>
      </c>
      <c r="F36" s="101"/>
      <c r="G36" s="101"/>
      <c r="H36" s="32"/>
      <c r="I36" s="126"/>
    </row>
    <row r="37" spans="1:9" x14ac:dyDescent="0.25">
      <c r="A37" s="60" t="s">
        <v>17</v>
      </c>
      <c r="B37" s="3">
        <v>41092</v>
      </c>
      <c r="C37" s="3">
        <v>41117</v>
      </c>
      <c r="D37" s="39">
        <v>63949</v>
      </c>
      <c r="E37" s="1">
        <v>0.41889999999999999</v>
      </c>
      <c r="F37" s="102"/>
      <c r="G37" s="102"/>
      <c r="H37" s="33"/>
      <c r="I37" s="127"/>
    </row>
    <row r="38" spans="1:9" x14ac:dyDescent="0.25">
      <c r="A38" s="60" t="s">
        <v>16</v>
      </c>
      <c r="B38" s="3">
        <v>41016</v>
      </c>
      <c r="C38" s="3">
        <v>41029</v>
      </c>
      <c r="D38" s="39">
        <v>31348</v>
      </c>
      <c r="E38" s="1">
        <v>0.205349</v>
      </c>
      <c r="F38" s="102"/>
      <c r="G38" s="102"/>
      <c r="H38" s="33"/>
      <c r="I38" s="127"/>
    </row>
    <row r="39" spans="1:9" x14ac:dyDescent="0.25">
      <c r="A39" s="60" t="s">
        <v>16</v>
      </c>
      <c r="B39" s="3">
        <v>41016</v>
      </c>
      <c r="C39" s="3">
        <v>41029</v>
      </c>
      <c r="D39" s="39">
        <v>50331</v>
      </c>
      <c r="E39" s="1">
        <v>0.32969500000000002</v>
      </c>
      <c r="F39" s="102"/>
      <c r="G39" s="102"/>
      <c r="H39" s="33"/>
      <c r="I39" s="127"/>
    </row>
    <row r="40" spans="1:9" x14ac:dyDescent="0.25">
      <c r="A40" s="107"/>
      <c r="B40" s="108"/>
      <c r="C40" s="108"/>
      <c r="D40" s="108"/>
      <c r="E40" s="108"/>
      <c r="F40" s="104"/>
      <c r="G40" s="104"/>
      <c r="H40" s="34"/>
      <c r="I40" s="128"/>
    </row>
    <row r="41" spans="1:9" x14ac:dyDescent="0.25">
      <c r="A41" s="98">
        <v>2011</v>
      </c>
      <c r="B41" s="99"/>
      <c r="C41" s="100"/>
      <c r="D41" s="38">
        <f>SUM(D42:D47)</f>
        <v>691982</v>
      </c>
      <c r="E41" s="11">
        <f>SUM(E42:E47)</f>
        <v>4.5492609999999996</v>
      </c>
      <c r="F41" s="10">
        <v>915260</v>
      </c>
      <c r="G41" s="9">
        <f>D41/(F41)</f>
        <v>0.75604964709481459</v>
      </c>
      <c r="H41" s="10">
        <v>805700</v>
      </c>
      <c r="I41" s="50">
        <f>D41/H41</f>
        <v>0.85885813578254933</v>
      </c>
    </row>
    <row r="42" spans="1:9" x14ac:dyDescent="0.25">
      <c r="A42" s="59" t="s">
        <v>17</v>
      </c>
      <c r="B42" s="15">
        <v>40925</v>
      </c>
      <c r="C42" s="15">
        <v>40938</v>
      </c>
      <c r="D42" s="37">
        <v>64158</v>
      </c>
      <c r="E42" s="13">
        <v>0.42026400000000003</v>
      </c>
      <c r="F42" s="97"/>
      <c r="G42" s="97"/>
      <c r="H42" s="30"/>
      <c r="I42" s="124"/>
    </row>
    <row r="43" spans="1:9" x14ac:dyDescent="0.25">
      <c r="A43" s="59" t="s">
        <v>16</v>
      </c>
      <c r="B43" s="15">
        <v>40925</v>
      </c>
      <c r="C43" s="15">
        <v>40938</v>
      </c>
      <c r="D43" s="37">
        <v>169841</v>
      </c>
      <c r="E43" s="13">
        <v>1.1125389999999999</v>
      </c>
      <c r="F43" s="97"/>
      <c r="G43" s="97"/>
      <c r="H43" s="30"/>
      <c r="I43" s="124"/>
    </row>
    <row r="44" spans="1:9" x14ac:dyDescent="0.25">
      <c r="A44" s="59" t="s">
        <v>17</v>
      </c>
      <c r="B44" s="15">
        <v>40827</v>
      </c>
      <c r="C44" s="15">
        <v>40847</v>
      </c>
      <c r="D44" s="37">
        <v>61228</v>
      </c>
      <c r="E44" s="13">
        <v>0.40327299999999999</v>
      </c>
      <c r="F44" s="97"/>
      <c r="G44" s="97"/>
      <c r="H44" s="30"/>
      <c r="I44" s="124"/>
    </row>
    <row r="45" spans="1:9" x14ac:dyDescent="0.25">
      <c r="A45" s="59" t="s">
        <v>16</v>
      </c>
      <c r="B45" s="15">
        <v>40827</v>
      </c>
      <c r="C45" s="15">
        <v>40847</v>
      </c>
      <c r="D45" s="37">
        <v>172771</v>
      </c>
      <c r="E45" s="13">
        <v>1.1379349999999999</v>
      </c>
      <c r="F45" s="97"/>
      <c r="G45" s="97"/>
      <c r="H45" s="30"/>
      <c r="I45" s="124"/>
    </row>
    <row r="46" spans="1:9" x14ac:dyDescent="0.25">
      <c r="A46" s="59" t="s">
        <v>17</v>
      </c>
      <c r="B46" s="15">
        <v>40731</v>
      </c>
      <c r="C46" s="15">
        <v>40752</v>
      </c>
      <c r="D46" s="37">
        <v>63460</v>
      </c>
      <c r="E46" s="13">
        <v>0.41797499999999999</v>
      </c>
      <c r="F46" s="97"/>
      <c r="G46" s="97"/>
      <c r="H46" s="30"/>
      <c r="I46" s="124"/>
    </row>
    <row r="47" spans="1:9" x14ac:dyDescent="0.25">
      <c r="A47" s="59" t="s">
        <v>16</v>
      </c>
      <c r="B47" s="15">
        <v>40731</v>
      </c>
      <c r="C47" s="15">
        <v>40752</v>
      </c>
      <c r="D47" s="37">
        <v>160524</v>
      </c>
      <c r="E47" s="13">
        <v>1.057275</v>
      </c>
      <c r="F47" s="97"/>
      <c r="G47" s="97"/>
      <c r="H47" s="30"/>
      <c r="I47" s="124"/>
    </row>
    <row r="48" spans="1:9" x14ac:dyDescent="0.25">
      <c r="A48" s="94"/>
      <c r="B48" s="95"/>
      <c r="C48" s="95"/>
      <c r="D48" s="95"/>
      <c r="E48" s="95"/>
      <c r="F48" s="97"/>
      <c r="G48" s="97"/>
      <c r="H48" s="30"/>
      <c r="I48" s="124"/>
    </row>
    <row r="49" spans="1:9" x14ac:dyDescent="0.25">
      <c r="A49" s="98">
        <v>2010</v>
      </c>
      <c r="B49" s="99"/>
      <c r="C49" s="100"/>
      <c r="D49" s="38">
        <f>SUM(D50:D58)</f>
        <v>775407</v>
      </c>
      <c r="E49" s="11">
        <f>SUM(E50:E58)</f>
        <v>5.1071389999999992</v>
      </c>
      <c r="F49" s="10">
        <v>812171</v>
      </c>
      <c r="G49" s="9">
        <f>D49/(F49)</f>
        <v>0.95473367061862591</v>
      </c>
      <c r="H49" s="10">
        <f>F49</f>
        <v>812171</v>
      </c>
      <c r="I49" s="50">
        <f>D49/H49</f>
        <v>0.95473367061862591</v>
      </c>
    </row>
    <row r="50" spans="1:9" x14ac:dyDescent="0.25">
      <c r="A50" s="60" t="s">
        <v>16</v>
      </c>
      <c r="B50" s="3">
        <v>40665</v>
      </c>
      <c r="C50" s="3">
        <v>40752</v>
      </c>
      <c r="D50" s="39">
        <v>16714</v>
      </c>
      <c r="E50" s="1">
        <v>0.110087</v>
      </c>
      <c r="F50" s="101"/>
      <c r="G50" s="101"/>
      <c r="H50" s="32"/>
      <c r="I50" s="126"/>
    </row>
    <row r="51" spans="1:9" x14ac:dyDescent="0.25">
      <c r="A51" s="60" t="s">
        <v>17</v>
      </c>
      <c r="B51" s="3">
        <v>40640</v>
      </c>
      <c r="C51" s="3">
        <v>40662</v>
      </c>
      <c r="D51" s="39">
        <v>65692</v>
      </c>
      <c r="E51" s="1">
        <v>0.43267600000000001</v>
      </c>
      <c r="F51" s="102"/>
      <c r="G51" s="102"/>
      <c r="H51" s="33"/>
      <c r="I51" s="127"/>
    </row>
    <row r="52" spans="1:9" x14ac:dyDescent="0.25">
      <c r="A52" s="60" t="s">
        <v>16</v>
      </c>
      <c r="B52" s="3">
        <v>40640</v>
      </c>
      <c r="C52" s="3">
        <v>40662</v>
      </c>
      <c r="D52" s="39">
        <v>181307</v>
      </c>
      <c r="E52" s="1">
        <v>1.1941539999999999</v>
      </c>
      <c r="F52" s="102"/>
      <c r="G52" s="102"/>
      <c r="H52" s="33"/>
      <c r="I52" s="127"/>
    </row>
    <row r="53" spans="1:9" x14ac:dyDescent="0.25">
      <c r="A53" s="60" t="s">
        <v>17</v>
      </c>
      <c r="B53" s="3">
        <v>40560</v>
      </c>
      <c r="C53" s="3">
        <v>40571</v>
      </c>
      <c r="D53" s="39">
        <v>63027</v>
      </c>
      <c r="E53" s="1">
        <v>0.41511900000000002</v>
      </c>
      <c r="F53" s="102"/>
      <c r="G53" s="102"/>
      <c r="H53" s="33"/>
      <c r="I53" s="127"/>
    </row>
    <row r="54" spans="1:9" x14ac:dyDescent="0.25">
      <c r="A54" s="60" t="s">
        <v>16</v>
      </c>
      <c r="B54" s="3">
        <v>40560</v>
      </c>
      <c r="C54" s="3">
        <v>40571</v>
      </c>
      <c r="D54" s="39">
        <v>112072</v>
      </c>
      <c r="E54" s="1">
        <v>0.73815200000000003</v>
      </c>
      <c r="F54" s="102"/>
      <c r="G54" s="102"/>
      <c r="H54" s="33"/>
      <c r="I54" s="127"/>
    </row>
    <row r="55" spans="1:9" x14ac:dyDescent="0.25">
      <c r="A55" s="60" t="s">
        <v>16</v>
      </c>
      <c r="B55" s="3">
        <v>40459</v>
      </c>
      <c r="C55" s="3">
        <v>40476</v>
      </c>
      <c r="D55" s="39">
        <v>146280</v>
      </c>
      <c r="E55" s="1">
        <v>0.963453</v>
      </c>
      <c r="F55" s="102"/>
      <c r="G55" s="102"/>
      <c r="H55" s="33"/>
      <c r="I55" s="127"/>
    </row>
    <row r="56" spans="1:9" x14ac:dyDescent="0.25">
      <c r="A56" s="60" t="s">
        <v>17</v>
      </c>
      <c r="B56" s="3">
        <v>40459</v>
      </c>
      <c r="C56" s="3">
        <v>40476</v>
      </c>
      <c r="D56" s="39">
        <v>63719</v>
      </c>
      <c r="E56" s="1">
        <v>0.419682</v>
      </c>
      <c r="F56" s="102"/>
      <c r="G56" s="102"/>
      <c r="H56" s="33"/>
      <c r="I56" s="127"/>
    </row>
    <row r="57" spans="1:9" x14ac:dyDescent="0.25">
      <c r="A57" s="60" t="s">
        <v>17</v>
      </c>
      <c r="B57" s="3">
        <v>40367</v>
      </c>
      <c r="C57" s="3">
        <v>40382</v>
      </c>
      <c r="D57" s="39">
        <v>62925</v>
      </c>
      <c r="E57" s="1">
        <v>0.41445199999999999</v>
      </c>
      <c r="F57" s="102"/>
      <c r="G57" s="102"/>
      <c r="H57" s="33"/>
      <c r="I57" s="127"/>
    </row>
    <row r="58" spans="1:9" x14ac:dyDescent="0.25">
      <c r="A58" s="60" t="s">
        <v>16</v>
      </c>
      <c r="B58" s="3">
        <v>40367</v>
      </c>
      <c r="C58" s="3">
        <v>40382</v>
      </c>
      <c r="D58" s="39">
        <v>63671</v>
      </c>
      <c r="E58" s="1">
        <v>0.41936400000000001</v>
      </c>
      <c r="F58" s="102"/>
      <c r="G58" s="102"/>
      <c r="H58" s="33"/>
      <c r="I58" s="127"/>
    </row>
    <row r="59" spans="1:9" x14ac:dyDescent="0.25">
      <c r="A59" s="105"/>
      <c r="B59" s="106"/>
      <c r="C59" s="106"/>
      <c r="D59" s="106"/>
      <c r="E59" s="106"/>
      <c r="F59" s="102"/>
      <c r="G59" s="102"/>
      <c r="H59" s="33"/>
      <c r="I59" s="127"/>
    </row>
    <row r="60" spans="1:9" x14ac:dyDescent="0.25">
      <c r="A60" s="98">
        <v>2009</v>
      </c>
      <c r="B60" s="99"/>
      <c r="C60" s="100"/>
      <c r="D60" s="38">
        <f>SUM(D61:D70)</f>
        <v>845095</v>
      </c>
      <c r="E60" s="11">
        <f>SUM(E61:E70)</f>
        <v>5.6169479999999989</v>
      </c>
      <c r="F60" s="10">
        <v>861975</v>
      </c>
      <c r="G60" s="9">
        <f>D60/(F60)</f>
        <v>0.98041706546013518</v>
      </c>
      <c r="H60" s="10">
        <f>F60</f>
        <v>861975</v>
      </c>
      <c r="I60" s="50">
        <f>D60/H60</f>
        <v>0.98041706546013518</v>
      </c>
    </row>
    <row r="61" spans="1:9" x14ac:dyDescent="0.25">
      <c r="A61" s="59" t="s">
        <v>16</v>
      </c>
      <c r="B61" s="15">
        <v>40303</v>
      </c>
      <c r="C61" s="15">
        <v>40382</v>
      </c>
      <c r="D61" s="37">
        <v>77302</v>
      </c>
      <c r="E61" s="13">
        <v>0.50914300000000001</v>
      </c>
      <c r="F61" s="61"/>
      <c r="G61" s="62"/>
      <c r="H61" s="35"/>
      <c r="I61" s="63"/>
    </row>
    <row r="62" spans="1:9" x14ac:dyDescent="0.25">
      <c r="A62" s="59" t="s">
        <v>16</v>
      </c>
      <c r="B62" s="15">
        <v>40277</v>
      </c>
      <c r="C62" s="15">
        <v>40288</v>
      </c>
      <c r="D62" s="37">
        <v>129979</v>
      </c>
      <c r="E62" s="13">
        <v>0.86275599999999997</v>
      </c>
      <c r="F62" s="61"/>
      <c r="G62" s="62"/>
      <c r="H62" s="35"/>
      <c r="I62" s="63"/>
    </row>
    <row r="63" spans="1:9" x14ac:dyDescent="0.25">
      <c r="A63" s="59" t="s">
        <v>17</v>
      </c>
      <c r="B63" s="15">
        <v>40277</v>
      </c>
      <c r="C63" s="15">
        <v>40288</v>
      </c>
      <c r="D63" s="37">
        <v>61920</v>
      </c>
      <c r="E63" s="13">
        <v>0.41100199999999998</v>
      </c>
      <c r="F63" s="64"/>
      <c r="G63" s="65"/>
      <c r="H63" s="30"/>
      <c r="I63" s="66"/>
    </row>
    <row r="64" spans="1:9" x14ac:dyDescent="0.25">
      <c r="A64" s="59" t="s">
        <v>16</v>
      </c>
      <c r="B64" s="15">
        <v>40190</v>
      </c>
      <c r="C64" s="15">
        <v>40200</v>
      </c>
      <c r="D64" s="37">
        <v>161000</v>
      </c>
      <c r="E64" s="13">
        <v>1.0686560000000001</v>
      </c>
      <c r="F64" s="64"/>
      <c r="G64" s="65"/>
      <c r="H64" s="30"/>
      <c r="I64" s="66"/>
    </row>
    <row r="65" spans="1:9" x14ac:dyDescent="0.25">
      <c r="A65" s="59" t="s">
        <v>17</v>
      </c>
      <c r="B65" s="15">
        <v>40163</v>
      </c>
      <c r="C65" s="15">
        <v>40177</v>
      </c>
      <c r="D65" s="37">
        <v>61380</v>
      </c>
      <c r="E65" s="13">
        <v>0.40742200000000001</v>
      </c>
      <c r="F65" s="64"/>
      <c r="G65" s="65"/>
      <c r="H65" s="30"/>
      <c r="I65" s="66"/>
    </row>
    <row r="66" spans="1:9" x14ac:dyDescent="0.25">
      <c r="A66" s="59" t="s">
        <v>16</v>
      </c>
      <c r="B66" s="15">
        <v>40093</v>
      </c>
      <c r="C66" s="15">
        <v>40107</v>
      </c>
      <c r="D66" s="37">
        <v>103444</v>
      </c>
      <c r="E66" s="13">
        <v>0.68662500000000004</v>
      </c>
      <c r="F66" s="64"/>
      <c r="G66" s="65"/>
      <c r="H66" s="30"/>
      <c r="I66" s="66"/>
    </row>
    <row r="67" spans="1:9" x14ac:dyDescent="0.25">
      <c r="A67" s="59" t="s">
        <v>17</v>
      </c>
      <c r="B67" s="15">
        <v>40093</v>
      </c>
      <c r="C67" s="15">
        <v>40107</v>
      </c>
      <c r="D67" s="37">
        <v>62055</v>
      </c>
      <c r="E67" s="13">
        <v>0.41189999999999999</v>
      </c>
      <c r="F67" s="64"/>
      <c r="G67" s="65"/>
      <c r="H67" s="30"/>
      <c r="I67" s="66"/>
    </row>
    <row r="68" spans="1:9" x14ac:dyDescent="0.25">
      <c r="A68" s="59" t="s">
        <v>16</v>
      </c>
      <c r="B68" s="15">
        <v>40001</v>
      </c>
      <c r="C68" s="15">
        <v>40015</v>
      </c>
      <c r="D68" s="37">
        <v>60842</v>
      </c>
      <c r="E68" s="13">
        <v>0.407557</v>
      </c>
      <c r="F68" s="64"/>
      <c r="G68" s="65"/>
      <c r="H68" s="30"/>
      <c r="I68" s="66"/>
    </row>
    <row r="69" spans="1:9" x14ac:dyDescent="0.25">
      <c r="A69" s="59" t="s">
        <v>17</v>
      </c>
      <c r="B69" s="15">
        <v>39987</v>
      </c>
      <c r="C69" s="15">
        <v>39995</v>
      </c>
      <c r="D69" s="37">
        <v>63938</v>
      </c>
      <c r="E69" s="13">
        <v>0.42829699999999998</v>
      </c>
      <c r="F69" s="64"/>
      <c r="G69" s="65"/>
      <c r="H69" s="30"/>
      <c r="I69" s="66"/>
    </row>
    <row r="70" spans="1:9" x14ac:dyDescent="0.25">
      <c r="A70" s="59" t="s">
        <v>17</v>
      </c>
      <c r="B70" s="15">
        <v>39917</v>
      </c>
      <c r="C70" s="15">
        <v>39927</v>
      </c>
      <c r="D70" s="37">
        <v>63235</v>
      </c>
      <c r="E70" s="13">
        <v>0.42359000000000002</v>
      </c>
      <c r="F70" s="64"/>
      <c r="G70" s="65"/>
      <c r="H70" s="30"/>
      <c r="I70" s="66"/>
    </row>
    <row r="71" spans="1:9" x14ac:dyDescent="0.25">
      <c r="A71" s="94"/>
      <c r="B71" s="95"/>
      <c r="C71" s="95"/>
      <c r="D71" s="95"/>
      <c r="E71" s="95"/>
      <c r="F71" s="67"/>
      <c r="G71" s="68"/>
      <c r="H71" s="30"/>
      <c r="I71" s="69"/>
    </row>
    <row r="72" spans="1:9" x14ac:dyDescent="0.25">
      <c r="A72" s="98">
        <v>2008</v>
      </c>
      <c r="B72" s="99"/>
      <c r="C72" s="100"/>
      <c r="D72" s="38">
        <f>SUM(D73:D81)</f>
        <v>734897</v>
      </c>
      <c r="E72" s="11">
        <f>SUM(E73:E81)</f>
        <v>4.9228040000000002</v>
      </c>
      <c r="F72" s="10">
        <v>827065</v>
      </c>
      <c r="G72" s="9">
        <f>D72/(F72)</f>
        <v>0.88856014944411865</v>
      </c>
      <c r="H72" s="10">
        <f>F72</f>
        <v>827065</v>
      </c>
      <c r="I72" s="50">
        <f>D72/H72</f>
        <v>0.88856014944411865</v>
      </c>
    </row>
    <row r="73" spans="1:9" x14ac:dyDescent="0.25">
      <c r="A73" s="70" t="s">
        <v>16</v>
      </c>
      <c r="B73" s="7">
        <v>39919</v>
      </c>
      <c r="C73" s="7">
        <v>39927</v>
      </c>
      <c r="D73" s="40">
        <v>105890</v>
      </c>
      <c r="E73" s="5">
        <v>0.70931900000000003</v>
      </c>
      <c r="F73" s="41"/>
      <c r="G73" s="41"/>
      <c r="H73" s="41"/>
      <c r="I73" s="71"/>
    </row>
    <row r="74" spans="1:9" x14ac:dyDescent="0.25">
      <c r="A74" s="70" t="s">
        <v>16</v>
      </c>
      <c r="B74" s="7">
        <v>39826</v>
      </c>
      <c r="C74" s="7">
        <v>39833</v>
      </c>
      <c r="D74" s="40">
        <v>122500</v>
      </c>
      <c r="E74" s="5">
        <v>0.82057800000000003</v>
      </c>
      <c r="F74" s="41"/>
      <c r="G74" s="41"/>
      <c r="H74" s="41"/>
      <c r="I74" s="71"/>
    </row>
    <row r="75" spans="1:9" x14ac:dyDescent="0.25">
      <c r="A75" s="60" t="s">
        <v>17</v>
      </c>
      <c r="B75" s="3">
        <v>39797</v>
      </c>
      <c r="C75" s="3">
        <v>39812</v>
      </c>
      <c r="D75" s="39">
        <v>59667</v>
      </c>
      <c r="E75" s="1">
        <v>0.39968999999999999</v>
      </c>
      <c r="F75" s="42"/>
      <c r="G75" s="42"/>
      <c r="H75" s="42"/>
      <c r="I75" s="72"/>
    </row>
    <row r="76" spans="1:9" x14ac:dyDescent="0.25">
      <c r="A76" s="60" t="s">
        <v>16</v>
      </c>
      <c r="B76" s="3">
        <v>39731</v>
      </c>
      <c r="C76" s="3">
        <v>39738</v>
      </c>
      <c r="D76" s="39">
        <v>54611</v>
      </c>
      <c r="E76" s="1">
        <v>0.36582300000000001</v>
      </c>
      <c r="F76" s="42"/>
      <c r="G76" s="42"/>
      <c r="H76" s="42"/>
      <c r="I76" s="72"/>
    </row>
    <row r="77" spans="1:9" x14ac:dyDescent="0.25">
      <c r="A77" s="60" t="s">
        <v>17</v>
      </c>
      <c r="B77" s="3">
        <v>39731</v>
      </c>
      <c r="C77" s="3">
        <v>39738</v>
      </c>
      <c r="D77" s="39">
        <v>60388</v>
      </c>
      <c r="E77" s="1">
        <v>0.40451599999999999</v>
      </c>
      <c r="F77" s="42"/>
      <c r="G77" s="42"/>
      <c r="H77" s="42"/>
      <c r="I77" s="72"/>
    </row>
    <row r="78" spans="1:9" x14ac:dyDescent="0.25">
      <c r="A78" s="60" t="s">
        <v>16</v>
      </c>
      <c r="B78" s="3">
        <v>39639</v>
      </c>
      <c r="C78" s="3">
        <v>39646</v>
      </c>
      <c r="D78" s="39">
        <v>145000</v>
      </c>
      <c r="E78" s="1">
        <v>0.97129699999999997</v>
      </c>
      <c r="F78" s="42"/>
      <c r="G78" s="42"/>
      <c r="H78" s="42"/>
      <c r="I78" s="72"/>
    </row>
    <row r="79" spans="1:9" x14ac:dyDescent="0.25">
      <c r="A79" s="60" t="s">
        <v>17</v>
      </c>
      <c r="B79" s="3">
        <v>39639</v>
      </c>
      <c r="C79" s="3">
        <v>39646</v>
      </c>
      <c r="D79" s="39">
        <v>58311</v>
      </c>
      <c r="E79" s="1">
        <v>0.39060400000000001</v>
      </c>
      <c r="F79" s="42"/>
      <c r="G79" s="42"/>
      <c r="H79" s="42"/>
      <c r="I79" s="72"/>
    </row>
    <row r="80" spans="1:9" x14ac:dyDescent="0.25">
      <c r="A80" s="60" t="s">
        <v>16</v>
      </c>
      <c r="B80" s="3">
        <v>39549</v>
      </c>
      <c r="C80" s="3">
        <v>39556</v>
      </c>
      <c r="D80" s="39">
        <v>67000</v>
      </c>
      <c r="E80" s="1">
        <v>0.44880599999999998</v>
      </c>
      <c r="F80" s="42"/>
      <c r="G80" s="42"/>
      <c r="H80" s="42"/>
      <c r="I80" s="72"/>
    </row>
    <row r="81" spans="1:9" x14ac:dyDescent="0.25">
      <c r="A81" s="60" t="s">
        <v>17</v>
      </c>
      <c r="B81" s="3">
        <v>39539</v>
      </c>
      <c r="C81" s="3">
        <v>39556</v>
      </c>
      <c r="D81" s="39">
        <v>61530</v>
      </c>
      <c r="E81" s="1">
        <v>0.41217100000000001</v>
      </c>
      <c r="F81" s="42"/>
      <c r="G81" s="42"/>
      <c r="H81" s="42"/>
      <c r="I81" s="72"/>
    </row>
    <row r="82" spans="1:9" x14ac:dyDescent="0.25">
      <c r="A82" s="116"/>
      <c r="B82" s="117"/>
      <c r="C82" s="117"/>
      <c r="D82" s="117"/>
      <c r="E82" s="117"/>
      <c r="F82" s="43"/>
      <c r="G82" s="43"/>
      <c r="H82" s="43"/>
      <c r="I82" s="73"/>
    </row>
    <row r="83" spans="1:9" x14ac:dyDescent="0.25">
      <c r="A83" s="98">
        <v>2007</v>
      </c>
      <c r="B83" s="99"/>
      <c r="C83" s="100"/>
      <c r="D83" s="38">
        <f>SUM(D84:D90)</f>
        <v>907495.42213999992</v>
      </c>
      <c r="E83" s="11">
        <f>SUM(E84:E90)</f>
        <v>6.0789480000000005</v>
      </c>
      <c r="F83" s="38">
        <v>855483</v>
      </c>
      <c r="G83" s="9">
        <f>D83/(F83)</f>
        <v>1.0607988962258748</v>
      </c>
      <c r="H83" s="10">
        <f>F83</f>
        <v>855483</v>
      </c>
      <c r="I83" s="50">
        <f>D83/H83</f>
        <v>1.0607988962258748</v>
      </c>
    </row>
    <row r="84" spans="1:9" x14ac:dyDescent="0.25">
      <c r="A84" s="59" t="s">
        <v>16</v>
      </c>
      <c r="B84" s="15">
        <v>39469</v>
      </c>
      <c r="C84" s="15">
        <v>39489</v>
      </c>
      <c r="D84" s="37">
        <f>170000123.89/1000</f>
        <v>170000.12388999999</v>
      </c>
      <c r="E84" s="13">
        <v>1.1387620000000001</v>
      </c>
      <c r="F84" s="96"/>
      <c r="G84" s="96"/>
      <c r="H84" s="35"/>
      <c r="I84" s="129"/>
    </row>
    <row r="85" spans="1:9" x14ac:dyDescent="0.25">
      <c r="A85" s="59" t="s">
        <v>17</v>
      </c>
      <c r="B85" s="15">
        <v>39429</v>
      </c>
      <c r="C85" s="15">
        <v>39465</v>
      </c>
      <c r="D85" s="37">
        <v>39122</v>
      </c>
      <c r="E85" s="13">
        <v>0.26206600000000002</v>
      </c>
      <c r="F85" s="97"/>
      <c r="G85" s="97"/>
      <c r="H85" s="30"/>
      <c r="I85" s="124"/>
    </row>
    <row r="86" spans="1:9" x14ac:dyDescent="0.25">
      <c r="A86" s="59" t="s">
        <v>17</v>
      </c>
      <c r="B86" s="15">
        <v>39392</v>
      </c>
      <c r="C86" s="15">
        <v>39405</v>
      </c>
      <c r="D86" s="37">
        <f>199614841.08/1000</f>
        <v>199614.84108000001</v>
      </c>
      <c r="E86" s="13">
        <v>1.3371390000000001</v>
      </c>
      <c r="F86" s="97"/>
      <c r="G86" s="97"/>
      <c r="H86" s="30"/>
      <c r="I86" s="124"/>
    </row>
    <row r="87" spans="1:9" x14ac:dyDescent="0.25">
      <c r="A87" s="59" t="s">
        <v>16</v>
      </c>
      <c r="B87" s="15">
        <v>39357</v>
      </c>
      <c r="C87" s="15">
        <v>39405</v>
      </c>
      <c r="D87" s="37">
        <f>13347127.03/1000</f>
        <v>13347.12703</v>
      </c>
      <c r="E87" s="13">
        <v>8.9407E-2</v>
      </c>
      <c r="F87" s="97"/>
      <c r="G87" s="97"/>
      <c r="H87" s="30"/>
      <c r="I87" s="124"/>
    </row>
    <row r="88" spans="1:9" x14ac:dyDescent="0.25">
      <c r="A88" s="59" t="s">
        <v>16</v>
      </c>
      <c r="B88" s="15">
        <v>39357</v>
      </c>
      <c r="C88" s="15">
        <v>39372</v>
      </c>
      <c r="D88" s="37">
        <f>160164330.14/1000</f>
        <v>160164.33013999998</v>
      </c>
      <c r="E88" s="13">
        <v>1.0728759999999999</v>
      </c>
      <c r="F88" s="97"/>
      <c r="G88" s="97"/>
      <c r="H88" s="30"/>
      <c r="I88" s="124"/>
    </row>
    <row r="89" spans="1:9" x14ac:dyDescent="0.25">
      <c r="A89" s="59" t="s">
        <v>16</v>
      </c>
      <c r="B89" s="15">
        <v>39274</v>
      </c>
      <c r="C89" s="15">
        <v>39281</v>
      </c>
      <c r="D89" s="37">
        <f>240247000/1000</f>
        <v>240247</v>
      </c>
      <c r="E89" s="13">
        <v>1.6093170000000001</v>
      </c>
      <c r="F89" s="97"/>
      <c r="G89" s="97"/>
      <c r="H89" s="30"/>
      <c r="I89" s="124"/>
    </row>
    <row r="90" spans="1:9" x14ac:dyDescent="0.25">
      <c r="A90" s="59" t="s">
        <v>16</v>
      </c>
      <c r="B90" s="15">
        <v>39161</v>
      </c>
      <c r="C90" s="15">
        <v>39168</v>
      </c>
      <c r="D90" s="37">
        <f>85000000/1000</f>
        <v>85000</v>
      </c>
      <c r="E90" s="13">
        <v>0.56938100000000003</v>
      </c>
      <c r="F90" s="97"/>
      <c r="G90" s="97"/>
      <c r="H90" s="30"/>
      <c r="I90" s="124"/>
    </row>
    <row r="91" spans="1:9" x14ac:dyDescent="0.25">
      <c r="A91" s="74"/>
      <c r="B91" s="75"/>
      <c r="C91" s="76"/>
      <c r="D91" s="37"/>
      <c r="E91" s="13"/>
      <c r="F91" s="77"/>
      <c r="G91" s="45"/>
      <c r="H91" s="30"/>
      <c r="I91" s="78"/>
    </row>
    <row r="92" spans="1:9" x14ac:dyDescent="0.25">
      <c r="A92" s="98">
        <v>2006</v>
      </c>
      <c r="B92" s="99"/>
      <c r="C92" s="100"/>
      <c r="D92" s="38">
        <f>SUM(D93:D95)</f>
        <v>185075.59255</v>
      </c>
      <c r="E92" s="11">
        <f>SUM(E93:E95)</f>
        <v>1.239746</v>
      </c>
      <c r="F92" s="38">
        <v>117752</v>
      </c>
      <c r="G92" s="9">
        <f>D92/(F92)</f>
        <v>1.5717405441096541</v>
      </c>
      <c r="H92" s="10">
        <f>F92</f>
        <v>117752</v>
      </c>
      <c r="I92" s="50">
        <f>D92/H92</f>
        <v>1.5717405441096541</v>
      </c>
    </row>
    <row r="93" spans="1:9" x14ac:dyDescent="0.25">
      <c r="A93" s="70" t="s">
        <v>16</v>
      </c>
      <c r="B93" s="7">
        <v>39161</v>
      </c>
      <c r="C93" s="7">
        <v>39168</v>
      </c>
      <c r="D93" s="6">
        <f>60598592.55/1000</f>
        <v>60598.592549999994</v>
      </c>
      <c r="E93" s="5">
        <v>0.40592499999999998</v>
      </c>
      <c r="F93" s="41"/>
      <c r="G93" s="47"/>
      <c r="H93" s="41"/>
      <c r="I93" s="79"/>
    </row>
    <row r="94" spans="1:9" x14ac:dyDescent="0.25">
      <c r="A94" s="60" t="s">
        <v>17</v>
      </c>
      <c r="B94" s="7">
        <v>38863</v>
      </c>
      <c r="C94" s="7">
        <v>39168</v>
      </c>
      <c r="D94" s="6">
        <f>27177000/1000</f>
        <v>27177</v>
      </c>
      <c r="E94" s="5">
        <v>0.18204799999999999</v>
      </c>
      <c r="F94" s="41"/>
      <c r="G94" s="47"/>
      <c r="H94" s="41"/>
      <c r="I94" s="79"/>
    </row>
    <row r="95" spans="1:9" x14ac:dyDescent="0.25">
      <c r="A95" s="70" t="s">
        <v>16</v>
      </c>
      <c r="B95" s="7">
        <v>38828</v>
      </c>
      <c r="C95" s="7">
        <v>38887</v>
      </c>
      <c r="D95" s="2">
        <f>97300000/1000</f>
        <v>97300</v>
      </c>
      <c r="E95" s="1">
        <v>0.65177300000000005</v>
      </c>
      <c r="F95" s="41"/>
      <c r="G95" s="47"/>
      <c r="H95" s="41"/>
      <c r="I95" s="79"/>
    </row>
    <row r="96" spans="1:9" x14ac:dyDescent="0.25">
      <c r="A96" s="70"/>
      <c r="B96" s="7"/>
      <c r="C96" s="7"/>
      <c r="D96" s="2"/>
      <c r="E96" s="1"/>
      <c r="F96" s="32"/>
      <c r="G96" s="46"/>
      <c r="H96" s="32"/>
      <c r="I96" s="80"/>
    </row>
    <row r="97" spans="1:9" x14ac:dyDescent="0.25">
      <c r="A97" s="98">
        <v>2005</v>
      </c>
      <c r="B97" s="99"/>
      <c r="C97" s="100"/>
      <c r="D97" s="38">
        <f>SUM(D98:D100)</f>
        <v>239354</v>
      </c>
      <c r="E97" s="11">
        <f>SUM(E98:E100)</f>
        <v>1.603334</v>
      </c>
      <c r="F97" s="38">
        <v>468277</v>
      </c>
      <c r="G97" s="9">
        <f>D97/(F97)</f>
        <v>0.51113763861987671</v>
      </c>
      <c r="H97" s="10">
        <f>F97</f>
        <v>468277</v>
      </c>
      <c r="I97" s="50">
        <f>D97/H97</f>
        <v>0.51113763861987671</v>
      </c>
    </row>
    <row r="98" spans="1:9" x14ac:dyDescent="0.25">
      <c r="A98" s="59" t="s">
        <v>17</v>
      </c>
      <c r="B98" s="15">
        <v>38715</v>
      </c>
      <c r="C98" s="15">
        <v>38730</v>
      </c>
      <c r="D98" s="37">
        <f>90000000/1000</f>
        <v>90000</v>
      </c>
      <c r="E98" s="13">
        <v>0.60287299999999999</v>
      </c>
      <c r="F98" s="130"/>
      <c r="G98" s="130"/>
      <c r="H98" s="130"/>
      <c r="I98" s="133"/>
    </row>
    <row r="99" spans="1:9" x14ac:dyDescent="0.25">
      <c r="A99" s="59" t="s">
        <v>17</v>
      </c>
      <c r="B99" s="15">
        <v>38618</v>
      </c>
      <c r="C99" s="15">
        <v>38632</v>
      </c>
      <c r="D99" s="37">
        <f>95000000/1000</f>
        <v>95000</v>
      </c>
      <c r="E99" s="13">
        <v>0.63636599999999999</v>
      </c>
      <c r="F99" s="131"/>
      <c r="G99" s="131"/>
      <c r="H99" s="131"/>
      <c r="I99" s="134"/>
    </row>
    <row r="100" spans="1:9" x14ac:dyDescent="0.25">
      <c r="A100" s="59" t="s">
        <v>17</v>
      </c>
      <c r="B100" s="15">
        <v>38527</v>
      </c>
      <c r="C100" s="15">
        <v>38687</v>
      </c>
      <c r="D100" s="37">
        <f>54354000/1000</f>
        <v>54354</v>
      </c>
      <c r="E100" s="13">
        <v>0.364095</v>
      </c>
      <c r="F100" s="131"/>
      <c r="G100" s="131"/>
      <c r="H100" s="131"/>
      <c r="I100" s="134"/>
    </row>
    <row r="101" spans="1:9" x14ac:dyDescent="0.25">
      <c r="A101" s="74"/>
      <c r="B101" s="75"/>
      <c r="C101" s="76"/>
      <c r="D101" s="37"/>
      <c r="E101" s="13"/>
      <c r="F101" s="132"/>
      <c r="G101" s="132"/>
      <c r="H101" s="132"/>
      <c r="I101" s="135"/>
    </row>
    <row r="102" spans="1:9" x14ac:dyDescent="0.25">
      <c r="A102" s="98">
        <v>2004</v>
      </c>
      <c r="B102" s="99"/>
      <c r="C102" s="100"/>
      <c r="D102" s="38">
        <f>SUM(D103)</f>
        <v>75000</v>
      </c>
      <c r="E102" s="11">
        <f>SUM(E103)</f>
        <v>0.50239460000000002</v>
      </c>
      <c r="F102" s="38">
        <v>348778</v>
      </c>
      <c r="G102" s="9">
        <f>D102/(F102)</f>
        <v>0.21503649886174014</v>
      </c>
      <c r="H102" s="10">
        <f>F102</f>
        <v>348778</v>
      </c>
      <c r="I102" s="50">
        <f>D102/H102</f>
        <v>0.21503649886174014</v>
      </c>
    </row>
    <row r="103" spans="1:9" x14ac:dyDescent="0.25">
      <c r="A103" s="60" t="s">
        <v>17</v>
      </c>
      <c r="B103" s="7">
        <v>38324</v>
      </c>
      <c r="C103" s="7">
        <v>38526</v>
      </c>
      <c r="D103" s="2">
        <f>75000000/1000</f>
        <v>75000</v>
      </c>
      <c r="E103" s="1">
        <v>0.50239460000000002</v>
      </c>
      <c r="F103" s="46"/>
      <c r="G103" s="47"/>
      <c r="H103" s="41"/>
      <c r="I103" s="79"/>
    </row>
    <row r="104" spans="1:9" x14ac:dyDescent="0.25">
      <c r="A104" s="60"/>
      <c r="B104" s="7"/>
      <c r="C104" s="7"/>
      <c r="D104" s="2"/>
      <c r="E104" s="1"/>
      <c r="F104" s="81"/>
      <c r="G104" s="46"/>
      <c r="H104" s="32"/>
      <c r="I104" s="80"/>
    </row>
    <row r="105" spans="1:9" x14ac:dyDescent="0.25">
      <c r="A105" s="98">
        <v>2003</v>
      </c>
      <c r="B105" s="99"/>
      <c r="C105" s="100"/>
      <c r="D105" s="38">
        <f>SUM(D106)</f>
        <v>147249</v>
      </c>
      <c r="E105" s="11">
        <f>SUM(E106)</f>
        <v>0.98636140000000005</v>
      </c>
      <c r="F105" s="38">
        <v>222376</v>
      </c>
      <c r="G105" s="9">
        <f>D105/(F105)</f>
        <v>0.66216228369967978</v>
      </c>
      <c r="H105" s="10">
        <f>F105</f>
        <v>222376</v>
      </c>
      <c r="I105" s="50">
        <f>D105/H105</f>
        <v>0.66216228369967978</v>
      </c>
    </row>
    <row r="106" spans="1:9" x14ac:dyDescent="0.25">
      <c r="A106" s="59" t="s">
        <v>17</v>
      </c>
      <c r="B106" s="15">
        <v>37883</v>
      </c>
      <c r="C106" s="15">
        <v>38159</v>
      </c>
      <c r="D106" s="37">
        <f>147249000/1000</f>
        <v>147249</v>
      </c>
      <c r="E106" s="13">
        <v>0.98636140000000005</v>
      </c>
      <c r="F106" s="96"/>
      <c r="G106" s="96"/>
      <c r="H106" s="35"/>
      <c r="I106" s="129"/>
    </row>
    <row r="107" spans="1:9" x14ac:dyDescent="0.25">
      <c r="A107" s="74"/>
      <c r="B107" s="75"/>
      <c r="C107" s="76"/>
      <c r="D107" s="37"/>
      <c r="E107" s="13"/>
      <c r="F107" s="97"/>
      <c r="G107" s="97"/>
      <c r="H107" s="30"/>
      <c r="I107" s="124"/>
    </row>
    <row r="108" spans="1:9" x14ac:dyDescent="0.25">
      <c r="A108" s="98">
        <v>2002</v>
      </c>
      <c r="B108" s="99"/>
      <c r="C108" s="100"/>
      <c r="D108" s="38">
        <f>SUM(D109:D112)</f>
        <v>149135.07715999999</v>
      </c>
      <c r="E108" s="11">
        <f>SUM(E109:E112)</f>
        <v>0.99899389999999988</v>
      </c>
      <c r="F108" s="38">
        <v>168137</v>
      </c>
      <c r="G108" s="9">
        <f>D108/(F108)</f>
        <v>0.88698547708118969</v>
      </c>
      <c r="H108" s="10">
        <f>F108</f>
        <v>168137</v>
      </c>
      <c r="I108" s="50">
        <f>D108/H108</f>
        <v>0.88698547708118969</v>
      </c>
    </row>
    <row r="109" spans="1:9" x14ac:dyDescent="0.25">
      <c r="A109" s="60" t="s">
        <v>16</v>
      </c>
      <c r="B109" s="7">
        <v>37737</v>
      </c>
      <c r="C109" s="7">
        <v>37796</v>
      </c>
      <c r="D109" s="2">
        <f>12782077.16/1000</f>
        <v>12782.077160000001</v>
      </c>
      <c r="E109" s="1">
        <v>8.5621900000000001E-2</v>
      </c>
      <c r="F109" s="46"/>
      <c r="G109" s="47"/>
      <c r="H109" s="41"/>
      <c r="I109" s="79"/>
    </row>
    <row r="110" spans="1:9" x14ac:dyDescent="0.25">
      <c r="A110" s="60" t="s">
        <v>17</v>
      </c>
      <c r="B110" s="7">
        <v>37618</v>
      </c>
      <c r="C110" s="7">
        <v>37666</v>
      </c>
      <c r="D110" s="6">
        <f>50000000/1000</f>
        <v>50000</v>
      </c>
      <c r="E110" s="1">
        <v>0.33492899999999998</v>
      </c>
      <c r="F110" s="46"/>
      <c r="G110" s="47"/>
      <c r="H110" s="41"/>
      <c r="I110" s="79"/>
    </row>
    <row r="111" spans="1:9" x14ac:dyDescent="0.25">
      <c r="A111" s="60" t="s">
        <v>17</v>
      </c>
      <c r="B111" s="7">
        <v>37533</v>
      </c>
      <c r="C111" s="7">
        <v>37582</v>
      </c>
      <c r="D111" s="6">
        <f>32000000/1000</f>
        <v>32000</v>
      </c>
      <c r="E111" s="1">
        <v>0.21435499999999999</v>
      </c>
      <c r="F111" s="46"/>
      <c r="G111" s="47"/>
      <c r="H111" s="41"/>
      <c r="I111" s="79"/>
    </row>
    <row r="112" spans="1:9" x14ac:dyDescent="0.25">
      <c r="A112" s="60" t="s">
        <v>17</v>
      </c>
      <c r="B112" s="7">
        <v>37442</v>
      </c>
      <c r="C112" s="7">
        <v>37491</v>
      </c>
      <c r="D112" s="2">
        <f>54353000/1000</f>
        <v>54353</v>
      </c>
      <c r="E112" s="1">
        <v>0.36408800000000002</v>
      </c>
      <c r="F112" s="46"/>
      <c r="G112" s="47"/>
      <c r="H112" s="41"/>
      <c r="I112" s="79"/>
    </row>
    <row r="113" spans="1:9" x14ac:dyDescent="0.25">
      <c r="A113" s="82"/>
      <c r="B113" s="83"/>
      <c r="C113" s="83"/>
      <c r="D113" s="84"/>
      <c r="E113" s="85"/>
      <c r="F113" s="86"/>
      <c r="G113" s="87"/>
      <c r="H113" s="88"/>
      <c r="I113" s="89"/>
    </row>
    <row r="114" spans="1:9" x14ac:dyDescent="0.25">
      <c r="A114" s="28" t="s">
        <v>23</v>
      </c>
    </row>
    <row r="115" spans="1:9" x14ac:dyDescent="0.25">
      <c r="A115" s="28"/>
    </row>
  </sheetData>
  <mergeCells count="68">
    <mergeCell ref="A105:C105"/>
    <mergeCell ref="F106:F107"/>
    <mergeCell ref="G106:G107"/>
    <mergeCell ref="I106:I107"/>
    <mergeCell ref="A108:C108"/>
    <mergeCell ref="F98:F101"/>
    <mergeCell ref="G98:G101"/>
    <mergeCell ref="H98:H101"/>
    <mergeCell ref="I98:I101"/>
    <mergeCell ref="A102:C102"/>
    <mergeCell ref="F84:F90"/>
    <mergeCell ref="G84:G90"/>
    <mergeCell ref="I84:I90"/>
    <mergeCell ref="A92:C92"/>
    <mergeCell ref="A97:C97"/>
    <mergeCell ref="A60:C60"/>
    <mergeCell ref="A71:E71"/>
    <mergeCell ref="A72:C72"/>
    <mergeCell ref="A82:E82"/>
    <mergeCell ref="A83:C83"/>
    <mergeCell ref="A49:C49"/>
    <mergeCell ref="F50:F59"/>
    <mergeCell ref="G50:G59"/>
    <mergeCell ref="I50:I59"/>
    <mergeCell ref="A59:E59"/>
    <mergeCell ref="A41:C41"/>
    <mergeCell ref="F42:F48"/>
    <mergeCell ref="G42:G48"/>
    <mergeCell ref="I42:I48"/>
    <mergeCell ref="A48:E48"/>
    <mergeCell ref="A35:C35"/>
    <mergeCell ref="F36:F40"/>
    <mergeCell ref="G36:G40"/>
    <mergeCell ref="I36:I40"/>
    <mergeCell ref="A40:E40"/>
    <mergeCell ref="A31:C31"/>
    <mergeCell ref="F32:F34"/>
    <mergeCell ref="G32:G34"/>
    <mergeCell ref="I32:I34"/>
    <mergeCell ref="A34:E34"/>
    <mergeCell ref="A26:C26"/>
    <mergeCell ref="F27:F30"/>
    <mergeCell ref="G27:G30"/>
    <mergeCell ref="I27:I30"/>
    <mergeCell ref="A30:E30"/>
    <mergeCell ref="A22:C22"/>
    <mergeCell ref="F23:F25"/>
    <mergeCell ref="G23:G25"/>
    <mergeCell ref="I23:I25"/>
    <mergeCell ref="A25:E25"/>
    <mergeCell ref="A18:C18"/>
    <mergeCell ref="F19:F21"/>
    <mergeCell ref="G19:G21"/>
    <mergeCell ref="I19:I21"/>
    <mergeCell ref="A21:E21"/>
    <mergeCell ref="A13:C13"/>
    <mergeCell ref="F14:F17"/>
    <mergeCell ref="G14:G17"/>
    <mergeCell ref="I14:I17"/>
    <mergeCell ref="A17:E17"/>
    <mergeCell ref="H1:H2"/>
    <mergeCell ref="I1:I2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0F352DAF624482FFF57B6B29542A" ma:contentTypeVersion="9" ma:contentTypeDescription="Crear nuevo documento." ma:contentTypeScope="" ma:versionID="19b36487284f704a200ba69ea9ba3aaa">
  <xsd:schema xmlns:xsd="http://www.w3.org/2001/XMLSchema" xmlns:xs="http://www.w3.org/2001/XMLSchema" xmlns:p="http://schemas.microsoft.com/office/2006/metadata/properties" xmlns:ns3="b106fa3c-938b-4519-833b-e40de70dc7f3" targetNamespace="http://schemas.microsoft.com/office/2006/metadata/properties" ma:root="true" ma:fieldsID="af108c151db0f881ea1b49319df6cfc5" ns3:_="">
    <xsd:import namespace="b106fa3c-938b-4519-833b-e40de70dc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6fa3c-938b-4519-833b-e40de70dc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D5EB1-9718-416A-BA94-A108AE59EE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E0246D-B477-4D2E-9B71-90C9714A4F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1CD49-9451-437A-A08B-2A4EC1FBE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6fa3c-938b-4519-833b-e40de70dc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CTEEP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Admin</cp:lastModifiedBy>
  <dcterms:created xsi:type="dcterms:W3CDTF">2018-06-04T13:54:00Z</dcterms:created>
  <dcterms:modified xsi:type="dcterms:W3CDTF">2019-11-07T20:01:14Z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0x0101009D3A0F352DAF624482FFF57B6B29542A</vt:lpwstr>
  </property>
</Properties>
</file>