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NOVA REDE\1. ADMINISTRATIVO\1.17. Site\2025\2T25\Excel\"/>
    </mc:Choice>
  </mc:AlternateContent>
  <xr:revisionPtr revIDLastSave="0" documentId="13_ncr:1_{7B7FE5F0-CDE1-495F-AA20-2C918C10F1E4}" xr6:coauthVersionLast="47" xr6:coauthVersionMax="47" xr10:uidLastSave="{00000000-0000-0000-0000-000000000000}"/>
  <bookViews>
    <workbookView xWindow="-110" yWindow="-110" windowWidth="19420" windowHeight="11500" activeTab="1" xr2:uid="{C09AA081-2819-4665-928D-E06C68019D94}"/>
  </bookViews>
  <sheets>
    <sheet name="RAP 25.26 PTBR" sheetId="4" r:id="rId1"/>
    <sheet name="RAP 25.26 ENG" sheetId="5" r:id="rId2"/>
  </sheets>
  <externalReferences>
    <externalReference r:id="rId3"/>
  </externalReferences>
  <definedNames>
    <definedName name="____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__bb1" localSheetId="1" hidden="1">{#N/A,#N/A,FALSE,"ENERGIA";#N/A,#N/A,FALSE,"PERDIDAS";#N/A,#N/A,FALSE,"CLIENTES";#N/A,#N/A,FALSE,"ESTADO";#N/A,#N/A,FALSE,"TECNICA"}</definedName>
    <definedName name="____bb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__df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__e1" localSheetId="1" hidden="1">{#N/A,#N/A,FALSE,"ENERGIA";#N/A,#N/A,FALSE,"PERDIDAS";#N/A,#N/A,FALSE,"CLIENTES";#N/A,#N/A,FALSE,"ESTADO";#N/A,#N/A,FALSE,"TECNICA"}</definedName>
    <definedName name="___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_bb1" localSheetId="1" hidden="1">{#N/A,#N/A,FALSE,"ENERGIA";#N/A,#N/A,FALSE,"PERDIDAS";#N/A,#N/A,FALSE,"CLIENTES";#N/A,#N/A,FALSE,"ESTADO";#N/A,#N/A,FALSE,"TECNICA"}</definedName>
    <definedName name="___bb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_df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_e1" localSheetId="1" hidden="1">{#N/A,#N/A,FALSE,"ENERGIA";#N/A,#N/A,FALSE,"PERDIDAS";#N/A,#N/A,FALSE,"CLIENTES";#N/A,#N/A,FALSE,"ESTADO";#N/A,#N/A,FALSE,"TECNICA"}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ACOMPARA" localSheetId="1" hidden="1">#REF!</definedName>
    <definedName name="__123Graph_ACOMPARA" localSheetId="0" hidden="1">#REF!</definedName>
    <definedName name="__123Graph_ACOMPARA" hidden="1">#REF!</definedName>
    <definedName name="__123Graph_ACONSMED" localSheetId="0" hidden="1">#REF!</definedName>
    <definedName name="__123Graph_ACONSMED" hidden="1">#REF!</definedName>
    <definedName name="__123Graph_APREVRCOM" localSheetId="1" hidden="1">#REF!</definedName>
    <definedName name="__123Graph_APREVREALI" localSheetId="1" hidden="1">#REF!</definedName>
    <definedName name="__123Graph_APREVRIND" localSheetId="1" hidden="1">#REF!</definedName>
    <definedName name="__123Graph_APREVROUT" localSheetId="1" hidden="1">#REF!</definedName>
    <definedName name="__123Graph_APREVROUT" localSheetId="0" hidden="1">#REF!</definedName>
    <definedName name="__123Graph_APREVROUT" hidden="1">#REF!</definedName>
    <definedName name="__123Graph_APREVRRES" localSheetId="1" hidden="1">#REF!</definedName>
    <definedName name="__123Graph_APREVRTOT" localSheetId="1" hidden="1">#REF!</definedName>
    <definedName name="__123Graph_B" localSheetId="1" hidden="1">#REF!</definedName>
    <definedName name="__123Graph_DPREVREALI" localSheetId="0" hidden="1">#REF!</definedName>
    <definedName name="__123Graph_DPREVREALI" hidden="1">#REF!</definedName>
    <definedName name="__123Graph_EPREVREALI" localSheetId="1" hidden="1">#REF!</definedName>
    <definedName name="__123Graph_F" localSheetId="1" hidden="1">#REF!</definedName>
    <definedName name="__123Graph_FCOMPARA" localSheetId="1" hidden="1">#REF!</definedName>
    <definedName name="__123Graph_XCONSMED" localSheetId="1" hidden="1">#REF!</definedName>
    <definedName name="__123Graph_XCONSMED" localSheetId="0" hidden="1">#REF!</definedName>
    <definedName name="__123Graph_XCONSMED" hidden="1">#REF!</definedName>
    <definedName name="__123Graph_XELASTIC" localSheetId="1" hidden="1">#REF!</definedName>
    <definedName name="__123Graph_XELASTIC" localSheetId="0" hidden="1">#REF!</definedName>
    <definedName name="__123Graph_XELASTIC" hidden="1">#REF!</definedName>
    <definedName name="__123Graph_XPREVRCOM" localSheetId="1" hidden="1">#REF!</definedName>
    <definedName name="__123Graph_XPREVRCOM" localSheetId="0" hidden="1">#REF!</definedName>
    <definedName name="__123Graph_XPREVRCOM" hidden="1">#REF!</definedName>
    <definedName name="__123Graph_XPREVREALI" localSheetId="1" hidden="1">#REF!</definedName>
    <definedName name="__123Graph_XPREVREALI" localSheetId="0" hidden="1">#REF!</definedName>
    <definedName name="__123Graph_XPREVREALI" hidden="1">#REF!</definedName>
    <definedName name="__123Graph_XPREVRIND" localSheetId="0" hidden="1">#REF!</definedName>
    <definedName name="__123Graph_XPREVRIND" hidden="1">#REF!</definedName>
    <definedName name="__123Graph_XPREVROUT" localSheetId="0" hidden="1">#REF!</definedName>
    <definedName name="__123Graph_XPREVROUT" hidden="1">#REF!</definedName>
    <definedName name="__123Graph_XPREVRRES" localSheetId="0" hidden="1">#REF!</definedName>
    <definedName name="__123Graph_XPREVRRES" hidden="1">#REF!</definedName>
    <definedName name="__123Graph_XPREVRTOT" localSheetId="0" hidden="1">#REF!</definedName>
    <definedName name="__123Graph_XPREVRTOT" hidden="1">#REF!</definedName>
    <definedName name="_10__123Graph_ACHART_16" localSheetId="0" hidden="1">#REF!</definedName>
    <definedName name="_10__123Graph_ACHART_16" hidden="1">#REF!</definedName>
    <definedName name="_10__123Graph_ACHART_17" localSheetId="0" hidden="1">#REF!</definedName>
    <definedName name="_10__123Graph_ACHART_17" hidden="1">#REF!</definedName>
    <definedName name="_10__123Graph_CCHART_1" localSheetId="1" hidden="1">#REF!</definedName>
    <definedName name="_11__123Graph_ACHART_17" localSheetId="0" hidden="1">#REF!</definedName>
    <definedName name="_11__123Graph_ACHART_17" hidden="1">#REF!</definedName>
    <definedName name="_11__123Graph_ACHART_18" localSheetId="0" hidden="1">#REF!</definedName>
    <definedName name="_11__123Graph_ACHART_18" hidden="1">#REF!</definedName>
    <definedName name="_12__123Graph_ACHART_18" localSheetId="0" hidden="1">#REF!</definedName>
    <definedName name="_12__123Graph_ACHART_18" hidden="1">#REF!</definedName>
    <definedName name="_12__123Graph_ACHART_2" localSheetId="0" hidden="1">#REF!</definedName>
    <definedName name="_12__123Graph_ACHART_2" hidden="1">#REF!</definedName>
    <definedName name="_12__123Graph_LBL_ACHART_1" localSheetId="1" hidden="1">#REF!</definedName>
    <definedName name="_13__123Graph_ACHART_2" localSheetId="0" hidden="1">#REF!</definedName>
    <definedName name="_13__123Graph_ACHART_2" hidden="1">#REF!</definedName>
    <definedName name="_13__123Graph_ACHART_22" localSheetId="0" hidden="1">#REF!</definedName>
    <definedName name="_13__123Graph_ACHART_22" hidden="1">#REF!</definedName>
    <definedName name="_14__123Graph_ACHART_22" localSheetId="0" hidden="1">#REF!</definedName>
    <definedName name="_14__123Graph_ACHART_22" hidden="1">#REF!</definedName>
    <definedName name="_14__123Graph_ACHART_23" localSheetId="0" hidden="1">#REF!</definedName>
    <definedName name="_14__123Graph_ACHART_23" hidden="1">#REF!</definedName>
    <definedName name="_15__123Graph_ACHART_23" localSheetId="0" hidden="1">#REF!</definedName>
    <definedName name="_15__123Graph_ACHART_23" hidden="1">#REF!</definedName>
    <definedName name="_15__123Graph_ACHART_24" localSheetId="0" hidden="1">#REF!</definedName>
    <definedName name="_15__123Graph_ACHART_24" hidden="1">#REF!</definedName>
    <definedName name="_16___123Graph_XCHART_1" localSheetId="0" hidden="1">#REF!</definedName>
    <definedName name="_16___123Graph_XCHART_1" hidden="1">#REF!</definedName>
    <definedName name="_16__123Graph_ACHART_24" localSheetId="0" hidden="1">#REF!</definedName>
    <definedName name="_16__123Graph_ACHART_24" hidden="1">#REF!</definedName>
    <definedName name="_16__123Graph_ACHART_25" localSheetId="0" hidden="1">#REF!</definedName>
    <definedName name="_16__123Graph_ACHART_25" hidden="1">#REF!</definedName>
    <definedName name="_17___123Graph_XCHART_3" localSheetId="0" hidden="1">#REF!</definedName>
    <definedName name="_17___123Graph_XCHART_3" hidden="1">#REF!</definedName>
    <definedName name="_17__123Graph_ACHART_25" localSheetId="0" hidden="1">#REF!</definedName>
    <definedName name="_17__123Graph_ACHART_25" hidden="1">#REF!</definedName>
    <definedName name="_17__123Graph_ACHART_26" localSheetId="0" hidden="1">#REF!</definedName>
    <definedName name="_17__123Graph_ACHART_26" hidden="1">#REF!</definedName>
    <definedName name="_18__123Graph_ACHART_26" localSheetId="0" hidden="1">#REF!</definedName>
    <definedName name="_18__123Graph_ACHART_26" hidden="1">#REF!</definedName>
    <definedName name="_18__123Graph_ACHART_27" localSheetId="0" hidden="1">#REF!</definedName>
    <definedName name="_18__123Graph_ACHART_27" hidden="1">#REF!</definedName>
    <definedName name="_19__123Graph_ACHART_27" localSheetId="0" hidden="1">#REF!</definedName>
    <definedName name="_19__123Graph_ACHART_27" hidden="1">#REF!</definedName>
    <definedName name="_19__123Graph_ACHART_28" localSheetId="0" hidden="1">#REF!</definedName>
    <definedName name="_19__123Graph_ACHART_28" hidden="1">#REF!</definedName>
    <definedName name="_19__123Graph_XCHART_4" localSheetId="1" hidden="1">#REF!</definedName>
    <definedName name="_2__123Graph_ACHART_1" localSheetId="0" hidden="1">#REF!</definedName>
    <definedName name="_2__123Graph_ACHART_1" hidden="1">#REF!</definedName>
    <definedName name="_20__123Graph_ACHART_28" localSheetId="0" hidden="1">#REF!</definedName>
    <definedName name="_20__123Graph_ACHART_28" hidden="1">#REF!</definedName>
    <definedName name="_20__123Graph_ACHART_29" localSheetId="0" hidden="1">#REF!</definedName>
    <definedName name="_20__123Graph_ACHART_29" hidden="1">#REF!</definedName>
    <definedName name="_20__123Graph_XCHART_5" localSheetId="1" hidden="1">#REF!</definedName>
    <definedName name="_21__123Graph_ACHART_29" localSheetId="0" hidden="1">#REF!</definedName>
    <definedName name="_21__123Graph_ACHART_29" hidden="1">#REF!</definedName>
    <definedName name="_21__123Graph_ACHART_3" localSheetId="0" hidden="1">#REF!</definedName>
    <definedName name="_21__123Graph_ACHART_3" hidden="1">#REF!</definedName>
    <definedName name="_21__123Graph_XCHART_6" localSheetId="1" hidden="1">#REF!</definedName>
    <definedName name="_22__123Graph_ACHART_3" localSheetId="0" hidden="1">#REF!</definedName>
    <definedName name="_22__123Graph_ACHART_3" hidden="1">#REF!</definedName>
    <definedName name="_22__123Graph_ACHART_30" localSheetId="0" hidden="1">#REF!</definedName>
    <definedName name="_22__123Graph_ACHART_30" hidden="1">#REF!</definedName>
    <definedName name="_22__123Graph_XCHART_7" localSheetId="1" hidden="1">#REF!</definedName>
    <definedName name="_23__123Graph_ACHART_30" localSheetId="0" hidden="1">#REF!</definedName>
    <definedName name="_23__123Graph_ACHART_30" hidden="1">#REF!</definedName>
    <definedName name="_23__123Graph_ACHART_4" localSheetId="0" hidden="1">#REF!</definedName>
    <definedName name="_23__123Graph_ACHART_4" hidden="1">#REF!</definedName>
    <definedName name="_24__123Graph_ACHART_4" localSheetId="0" hidden="1">#REF!</definedName>
    <definedName name="_24__123Graph_ACHART_4" hidden="1">#REF!</definedName>
    <definedName name="_24__123Graph_ACHART_5" localSheetId="0" hidden="1">#REF!</definedName>
    <definedName name="_24__123Graph_ACHART_5" hidden="1">#REF!</definedName>
    <definedName name="_25__123Graph_ACHART_5" localSheetId="0" hidden="1">#REF!</definedName>
    <definedName name="_25__123Graph_ACHART_5" hidden="1">#REF!</definedName>
    <definedName name="_25__123Graph_ACHART_6" localSheetId="0" hidden="1">#REF!</definedName>
    <definedName name="_25__123Graph_ACHART_6" hidden="1">#REF!</definedName>
    <definedName name="_26__123Graph_ACHART_6" localSheetId="0" hidden="1">#REF!</definedName>
    <definedName name="_26__123Graph_ACHART_6" hidden="1">#REF!</definedName>
    <definedName name="_26__123Graph_ACHART_7" localSheetId="0" hidden="1">#REF!</definedName>
    <definedName name="_26__123Graph_ACHART_7" hidden="1">#REF!</definedName>
    <definedName name="_27__123Graph_ACHART_7" localSheetId="0" hidden="1">#REF!</definedName>
    <definedName name="_27__123Graph_ACHART_7" hidden="1">#REF!</definedName>
    <definedName name="_27__123Graph_ACHART_8" localSheetId="0" hidden="1">#REF!</definedName>
    <definedName name="_27__123Graph_ACHART_8" hidden="1">#REF!</definedName>
    <definedName name="_28__123Graph_ACHART_8" localSheetId="0" hidden="1">#REF!</definedName>
    <definedName name="_28__123Graph_ACHART_8" hidden="1">#REF!</definedName>
    <definedName name="_28__123Graph_ACHART_9" localSheetId="0" hidden="1">#REF!</definedName>
    <definedName name="_28__123Graph_ACHART_9" hidden="1">#REF!</definedName>
    <definedName name="_29__123Graph_ACHART_9" localSheetId="0" hidden="1">#REF!</definedName>
    <definedName name="_29__123Graph_ACHART_9" hidden="1">#REF!</definedName>
    <definedName name="_29__123Graph_BCHART_1" localSheetId="0" hidden="1">#REF!</definedName>
    <definedName name="_29__123Graph_BCHART_1" hidden="1">#REF!</definedName>
    <definedName name="_3__123Graph_ACHART_1" localSheetId="0" hidden="1">#REF!</definedName>
    <definedName name="_3__123Graph_ACHART_1" hidden="1">#REF!</definedName>
    <definedName name="_3__123Graph_ACHART_10" localSheetId="0" hidden="1">#REF!</definedName>
    <definedName name="_3__123Graph_ACHART_10" hidden="1">#REF!</definedName>
    <definedName name="_3__123Graph_ACHART_4" localSheetId="1" hidden="1">#REF!</definedName>
    <definedName name="_30__123Graph_BCHART_1" localSheetId="0" hidden="1">#REF!</definedName>
    <definedName name="_30__123Graph_BCHART_1" hidden="1">#REF!</definedName>
    <definedName name="_30__123Graph_BCHART_10" localSheetId="0" hidden="1">#REF!</definedName>
    <definedName name="_30__123Graph_BCHART_10" hidden="1">#REF!</definedName>
    <definedName name="_31__123Graph_BCHART_10" localSheetId="0" hidden="1">#REF!</definedName>
    <definedName name="_31__123Graph_BCHART_10" hidden="1">#REF!</definedName>
    <definedName name="_31__123Graph_BCHART_11" localSheetId="0" hidden="1">#REF!</definedName>
    <definedName name="_31__123Graph_BCHART_11" hidden="1">#REF!</definedName>
    <definedName name="_32__123Graph_BCHART_11" localSheetId="0" hidden="1">#REF!</definedName>
    <definedName name="_32__123Graph_BCHART_11" hidden="1">#REF!</definedName>
    <definedName name="_32__123Graph_BCHART_12" localSheetId="0" hidden="1">#REF!</definedName>
    <definedName name="_32__123Graph_BCHART_12" hidden="1">#REF!</definedName>
    <definedName name="_33__123Graph_BCHART_12" localSheetId="0" hidden="1">#REF!</definedName>
    <definedName name="_33__123Graph_BCHART_12" hidden="1">#REF!</definedName>
    <definedName name="_33__123Graph_BCHART_13" localSheetId="0" hidden="1">#REF!</definedName>
    <definedName name="_33__123Graph_BCHART_13" hidden="1">#REF!</definedName>
    <definedName name="_34__123Graph_BCHART_13" localSheetId="0" hidden="1">#REF!</definedName>
    <definedName name="_34__123Graph_BCHART_13" hidden="1">#REF!</definedName>
    <definedName name="_34__123Graph_BCHART_14" localSheetId="0" hidden="1">#REF!</definedName>
    <definedName name="_34__123Graph_BCHART_14" hidden="1">#REF!</definedName>
    <definedName name="_35__123Graph_BCHART_14" localSheetId="0" hidden="1">#REF!</definedName>
    <definedName name="_35__123Graph_BCHART_14" hidden="1">#REF!</definedName>
    <definedName name="_35__123Graph_BCHART_15" localSheetId="0" hidden="1">#REF!</definedName>
    <definedName name="_35__123Graph_BCHART_15" hidden="1">#REF!</definedName>
    <definedName name="_36__123Graph_BCHART_15" localSheetId="0" hidden="1">#REF!</definedName>
    <definedName name="_36__123Graph_BCHART_15" hidden="1">#REF!</definedName>
    <definedName name="_36__123Graph_BCHART_16" localSheetId="0" hidden="1">#REF!</definedName>
    <definedName name="_36__123Graph_BCHART_16" hidden="1">#REF!</definedName>
    <definedName name="_37__123Graph_BCHART_16" localSheetId="0" hidden="1">#REF!</definedName>
    <definedName name="_37__123Graph_BCHART_16" hidden="1">#REF!</definedName>
    <definedName name="_37__123Graph_BCHART_17" localSheetId="0" hidden="1">#REF!</definedName>
    <definedName name="_37__123Graph_BCHART_17" hidden="1">#REF!</definedName>
    <definedName name="_38__123Graph_BCHART_17" localSheetId="0" hidden="1">#REF!</definedName>
    <definedName name="_38__123Graph_BCHART_17" hidden="1">#REF!</definedName>
    <definedName name="_38__123Graph_BCHART_18" localSheetId="0" hidden="1">#REF!</definedName>
    <definedName name="_38__123Graph_BCHART_18" hidden="1">#REF!</definedName>
    <definedName name="_39__123Graph_BCHART_18" localSheetId="0" hidden="1">#REF!</definedName>
    <definedName name="_39__123Graph_BCHART_18" hidden="1">#REF!</definedName>
    <definedName name="_39__123Graph_BCHART_2" localSheetId="0" hidden="1">#REF!</definedName>
    <definedName name="_39__123Graph_BCHART_2" hidden="1">#REF!</definedName>
    <definedName name="_4__123Graph_ACHART_10" localSheetId="0" hidden="1">#REF!</definedName>
    <definedName name="_4__123Graph_ACHART_10" hidden="1">#REF!</definedName>
    <definedName name="_4__123Graph_ACHART_11" localSheetId="0" hidden="1">#REF!</definedName>
    <definedName name="_4__123Graph_ACHART_11" hidden="1">#REF!</definedName>
    <definedName name="_4__123Graph_ACHART_5" localSheetId="1" hidden="1">#REF!</definedName>
    <definedName name="_40__123Graph_BCHART_2" localSheetId="0" hidden="1">#REF!</definedName>
    <definedName name="_40__123Graph_BCHART_2" hidden="1">#REF!</definedName>
    <definedName name="_40__123Graph_BCHART_22" localSheetId="0" hidden="1">#REF!</definedName>
    <definedName name="_40__123Graph_BCHART_22" hidden="1">#REF!</definedName>
    <definedName name="_41__123Graph_BCHART_22" localSheetId="0" hidden="1">#REF!</definedName>
    <definedName name="_41__123Graph_BCHART_22" hidden="1">#REF!</definedName>
    <definedName name="_41__123Graph_BCHART_23" localSheetId="0" hidden="1">#REF!</definedName>
    <definedName name="_41__123Graph_BCHART_23" hidden="1">#REF!</definedName>
    <definedName name="_42__123Graph_BCHART_23" localSheetId="0" hidden="1">#REF!</definedName>
    <definedName name="_42__123Graph_BCHART_23" hidden="1">#REF!</definedName>
    <definedName name="_42__123Graph_BCHART_24" localSheetId="0" hidden="1">#REF!</definedName>
    <definedName name="_42__123Graph_BCHART_24" hidden="1">#REF!</definedName>
    <definedName name="_43__123Graph_BCHART_24" localSheetId="0" hidden="1">#REF!</definedName>
    <definedName name="_43__123Graph_BCHART_24" hidden="1">#REF!</definedName>
    <definedName name="_43__123Graph_BCHART_25" localSheetId="0" hidden="1">#REF!</definedName>
    <definedName name="_43__123Graph_BCHART_25" hidden="1">#REF!</definedName>
    <definedName name="_44__123Graph_BCHART_25" localSheetId="0" hidden="1">#REF!</definedName>
    <definedName name="_44__123Graph_BCHART_25" hidden="1">#REF!</definedName>
    <definedName name="_44__123Graph_BCHART_26" localSheetId="0" hidden="1">#REF!</definedName>
    <definedName name="_44__123Graph_BCHART_26" hidden="1">#REF!</definedName>
    <definedName name="_45__123Graph_BCHART_26" localSheetId="0" hidden="1">#REF!</definedName>
    <definedName name="_45__123Graph_BCHART_26" hidden="1">#REF!</definedName>
    <definedName name="_45__123Graph_BCHART_27" localSheetId="0" hidden="1">#REF!</definedName>
    <definedName name="_45__123Graph_BCHART_27" hidden="1">#REF!</definedName>
    <definedName name="_46__123Graph_BCHART_27" localSheetId="0" hidden="1">#REF!</definedName>
    <definedName name="_46__123Graph_BCHART_27" hidden="1">#REF!</definedName>
    <definedName name="_46__123Graph_BCHART_28" localSheetId="0" hidden="1">#REF!</definedName>
    <definedName name="_46__123Graph_BCHART_28" hidden="1">#REF!</definedName>
    <definedName name="_47__123Graph_BCHART_28" localSheetId="0" hidden="1">#REF!</definedName>
    <definedName name="_47__123Graph_BCHART_28" hidden="1">#REF!</definedName>
    <definedName name="_47__123Graph_BCHART_29" localSheetId="0" hidden="1">#REF!</definedName>
    <definedName name="_47__123Graph_BCHART_29" hidden="1">#REF!</definedName>
    <definedName name="_48__123Graph_BCHART_29" localSheetId="0" hidden="1">#REF!</definedName>
    <definedName name="_48__123Graph_BCHART_29" hidden="1">#REF!</definedName>
    <definedName name="_48__123Graph_BCHART_3" localSheetId="0" hidden="1">#REF!</definedName>
    <definedName name="_48__123Graph_BCHART_3" hidden="1">#REF!</definedName>
    <definedName name="_49__123Graph_BCHART_3" localSheetId="0" hidden="1">#REF!</definedName>
    <definedName name="_49__123Graph_BCHART_3" hidden="1">#REF!</definedName>
    <definedName name="_49__123Graph_BCHART_30" localSheetId="0" hidden="1">#REF!</definedName>
    <definedName name="_49__123Graph_BCHART_30" hidden="1">#REF!</definedName>
    <definedName name="_5__123Graph_ACHART_11" localSheetId="0" hidden="1">#REF!</definedName>
    <definedName name="_5__123Graph_ACHART_11" hidden="1">#REF!</definedName>
    <definedName name="_5__123Graph_ACHART_12" localSheetId="0" hidden="1">#REF!</definedName>
    <definedName name="_5__123Graph_ACHART_12" hidden="1">#REF!</definedName>
    <definedName name="_5__123Graph_ACHART_6" localSheetId="1" hidden="1">#REF!</definedName>
    <definedName name="_50__123Graph_BCHART_30" localSheetId="0" hidden="1">#REF!</definedName>
    <definedName name="_50__123Graph_BCHART_30" hidden="1">#REF!</definedName>
    <definedName name="_50__123Graph_BCHART_4" localSheetId="0" hidden="1">#REF!</definedName>
    <definedName name="_50__123Graph_BCHART_4" hidden="1">#REF!</definedName>
    <definedName name="_51__123Graph_BCHART_4" localSheetId="0" hidden="1">#REF!</definedName>
    <definedName name="_51__123Graph_BCHART_4" hidden="1">#REF!</definedName>
    <definedName name="_51__123Graph_BCHART_5" localSheetId="0" hidden="1">#REF!</definedName>
    <definedName name="_51__123Graph_BCHART_5" hidden="1">#REF!</definedName>
    <definedName name="_52__123Graph_BCHART_5" localSheetId="0" hidden="1">#REF!</definedName>
    <definedName name="_52__123Graph_BCHART_5" hidden="1">#REF!</definedName>
    <definedName name="_52__123Graph_BCHART_6" localSheetId="0" hidden="1">#REF!</definedName>
    <definedName name="_52__123Graph_BCHART_6" hidden="1">#REF!</definedName>
    <definedName name="_53__123Graph_BCHART_6" localSheetId="0" hidden="1">#REF!</definedName>
    <definedName name="_53__123Graph_BCHART_6" hidden="1">#REF!</definedName>
    <definedName name="_53__123Graph_BCHART_7" localSheetId="0" hidden="1">#REF!</definedName>
    <definedName name="_53__123Graph_BCHART_7" hidden="1">#REF!</definedName>
    <definedName name="_54__123Graph_BCHART_7" localSheetId="0" hidden="1">#REF!</definedName>
    <definedName name="_54__123Graph_BCHART_7" hidden="1">#REF!</definedName>
    <definedName name="_54__123Graph_BCHART_8" localSheetId="0" hidden="1">#REF!</definedName>
    <definedName name="_54__123Graph_BCHART_8" hidden="1">#REF!</definedName>
    <definedName name="_55__123Graph_BCHART_8" localSheetId="0" hidden="1">#REF!</definedName>
    <definedName name="_55__123Graph_BCHART_8" hidden="1">#REF!</definedName>
    <definedName name="_55__123Graph_BCHART_9" localSheetId="0" hidden="1">#REF!</definedName>
    <definedName name="_55__123Graph_BCHART_9" hidden="1">#REF!</definedName>
    <definedName name="_56__123Graph_BCHART_9" localSheetId="0" hidden="1">#REF!</definedName>
    <definedName name="_56__123Graph_BCHART_9" hidden="1">#REF!</definedName>
    <definedName name="_56__123Graph_CCHART_25" localSheetId="0" hidden="1">#REF!</definedName>
    <definedName name="_56__123Graph_CCHART_25" hidden="1">#REF!</definedName>
    <definedName name="_57__123Graph_CCHART_25" localSheetId="0" hidden="1">#REF!</definedName>
    <definedName name="_57__123Graph_CCHART_25" hidden="1">#REF!</definedName>
    <definedName name="_57__123Graph_CCHART_26" localSheetId="0" hidden="1">#REF!</definedName>
    <definedName name="_57__123Graph_CCHART_26" hidden="1">#REF!</definedName>
    <definedName name="_58__123Graph_CCHART_26" localSheetId="0" hidden="1">#REF!</definedName>
    <definedName name="_58__123Graph_CCHART_26" hidden="1">#REF!</definedName>
    <definedName name="_58__123Graph_CCHART_27" localSheetId="0" hidden="1">#REF!</definedName>
    <definedName name="_58__123Graph_CCHART_27" hidden="1">#REF!</definedName>
    <definedName name="_59__123Graph_CCHART_27" localSheetId="0" hidden="1">#REF!</definedName>
    <definedName name="_59__123Graph_CCHART_27" hidden="1">#REF!</definedName>
    <definedName name="_59__123Graph_CCHART_28" localSheetId="0" hidden="1">#REF!</definedName>
    <definedName name="_59__123Graph_CCHART_28" hidden="1">#REF!</definedName>
    <definedName name="_6__123Graph_ACHART_12" localSheetId="0" hidden="1">#REF!</definedName>
    <definedName name="_6__123Graph_ACHART_12" hidden="1">#REF!</definedName>
    <definedName name="_6__123Graph_ACHART_13" localSheetId="0" hidden="1">#REF!</definedName>
    <definedName name="_6__123Graph_ACHART_13" hidden="1">#REF!</definedName>
    <definedName name="_6__123Graph_ACHART_7" localSheetId="1" hidden="1">#REF!</definedName>
    <definedName name="_60__123Graph_CCHART_28" localSheetId="0" hidden="1">#REF!</definedName>
    <definedName name="_60__123Graph_CCHART_28" hidden="1">#REF!</definedName>
    <definedName name="_60__123Graph_CCHART_29" localSheetId="0" hidden="1">#REF!</definedName>
    <definedName name="_60__123Graph_CCHART_29" hidden="1">#REF!</definedName>
    <definedName name="_61__123Graph_CCHART_29" localSheetId="0" hidden="1">#REF!</definedName>
    <definedName name="_61__123Graph_CCHART_29" hidden="1">#REF!</definedName>
    <definedName name="_61__123Graph_CCHART_30" localSheetId="0" hidden="1">#REF!</definedName>
    <definedName name="_61__123Graph_CCHART_30" hidden="1">#REF!</definedName>
    <definedName name="_62__123Graph_CCHART_30" localSheetId="0" hidden="1">#REF!</definedName>
    <definedName name="_62__123Graph_CCHART_30" hidden="1">#REF!</definedName>
    <definedName name="_62__123Graph_DCHART_25" localSheetId="0" hidden="1">#REF!</definedName>
    <definedName name="_62__123Graph_DCHART_25" hidden="1">#REF!</definedName>
    <definedName name="_63__123Graph_DCHART_25" localSheetId="0" hidden="1">#REF!</definedName>
    <definedName name="_63__123Graph_DCHART_25" hidden="1">#REF!</definedName>
    <definedName name="_63__123Graph_DCHART_26" localSheetId="0" hidden="1">#REF!</definedName>
    <definedName name="_63__123Graph_DCHART_26" hidden="1">#REF!</definedName>
    <definedName name="_64__123Graph_DCHART_26" localSheetId="0" hidden="1">#REF!</definedName>
    <definedName name="_64__123Graph_DCHART_26" hidden="1">#REF!</definedName>
    <definedName name="_64__123Graph_DCHART_27" localSheetId="0" hidden="1">#REF!</definedName>
    <definedName name="_64__123Graph_DCHART_27" hidden="1">#REF!</definedName>
    <definedName name="_65__123Graph_DCHART_27" localSheetId="0" hidden="1">#REF!</definedName>
    <definedName name="_65__123Graph_DCHART_27" hidden="1">#REF!</definedName>
    <definedName name="_65__123Graph_DCHART_28" localSheetId="0" hidden="1">#REF!</definedName>
    <definedName name="_65__123Graph_DCHART_28" hidden="1">#REF!</definedName>
    <definedName name="_66__123Graph_DCHART_28" localSheetId="0" hidden="1">#REF!</definedName>
    <definedName name="_66__123Graph_DCHART_28" hidden="1">#REF!</definedName>
    <definedName name="_66__123Graph_DCHART_29" localSheetId="0" hidden="1">#REF!</definedName>
    <definedName name="_66__123Graph_DCHART_29" hidden="1">#REF!</definedName>
    <definedName name="_67__123Graph_DCHART_29" localSheetId="0" hidden="1">#REF!</definedName>
    <definedName name="_67__123Graph_DCHART_29" hidden="1">#REF!</definedName>
    <definedName name="_67__123Graph_DCHART_30" localSheetId="0" hidden="1">#REF!</definedName>
    <definedName name="_67__123Graph_DCHART_30" hidden="1">#REF!</definedName>
    <definedName name="_68__123Graph_DCHART_30" localSheetId="0" hidden="1">#REF!</definedName>
    <definedName name="_68__123Graph_DCHART_30" hidden="1">#REF!</definedName>
    <definedName name="_68__123Graph_XCHART_10" localSheetId="0" hidden="1">#REF!</definedName>
    <definedName name="_68__123Graph_XCHART_10" hidden="1">#REF!</definedName>
    <definedName name="_69__123Graph_XCHART_10" localSheetId="0" hidden="1">#REF!</definedName>
    <definedName name="_69__123Graph_XCHART_10" hidden="1">#REF!</definedName>
    <definedName name="_69__123Graph_XCHART_11" localSheetId="0" hidden="1">#REF!</definedName>
    <definedName name="_69__123Graph_XCHART_11" hidden="1">#REF!</definedName>
    <definedName name="_7__123Graph_ACHART_13" localSheetId="0" hidden="1">#REF!</definedName>
    <definedName name="_7__123Graph_ACHART_13" hidden="1">#REF!</definedName>
    <definedName name="_7__123Graph_ACHART_14" localSheetId="0" hidden="1">#REF!</definedName>
    <definedName name="_7__123Graph_ACHART_14" hidden="1">#REF!</definedName>
    <definedName name="_70__123Graph_XCHART_11" localSheetId="0" hidden="1">#REF!</definedName>
    <definedName name="_70__123Graph_XCHART_11" hidden="1">#REF!</definedName>
    <definedName name="_70__123Graph_XCHART_12" localSheetId="0" hidden="1">#REF!</definedName>
    <definedName name="_70__123Graph_XCHART_12" hidden="1">#REF!</definedName>
    <definedName name="_71__123Graph_XCHART_12" localSheetId="0" hidden="1">#REF!</definedName>
    <definedName name="_71__123Graph_XCHART_12" hidden="1">#REF!</definedName>
    <definedName name="_71__123Graph_XCHART_13" localSheetId="0" hidden="1">#REF!</definedName>
    <definedName name="_71__123Graph_XCHART_13" hidden="1">#REF!</definedName>
    <definedName name="_72__123Graph_XCHART_13" localSheetId="0" hidden="1">#REF!</definedName>
    <definedName name="_72__123Graph_XCHART_13" hidden="1">#REF!</definedName>
    <definedName name="_72__123Graph_XCHART_14" localSheetId="0" hidden="1">#REF!</definedName>
    <definedName name="_72__123Graph_XCHART_14" hidden="1">#REF!</definedName>
    <definedName name="_73__123Graph_XCHART_14" localSheetId="0" hidden="1">#REF!</definedName>
    <definedName name="_73__123Graph_XCHART_14" hidden="1">#REF!</definedName>
    <definedName name="_73__123Graph_XCHART_15" localSheetId="0" hidden="1">#REF!</definedName>
    <definedName name="_73__123Graph_XCHART_15" hidden="1">#REF!</definedName>
    <definedName name="_74__123Graph_XCHART_15" localSheetId="0" hidden="1">#REF!</definedName>
    <definedName name="_74__123Graph_XCHART_15" hidden="1">#REF!</definedName>
    <definedName name="_74__123Graph_XCHART_16" localSheetId="0" hidden="1">#REF!</definedName>
    <definedName name="_74__123Graph_XCHART_16" hidden="1">#REF!</definedName>
    <definedName name="_75__123Graph_XCHART_16" localSheetId="0" hidden="1">#REF!</definedName>
    <definedName name="_75__123Graph_XCHART_16" hidden="1">#REF!</definedName>
    <definedName name="_75__123Graph_XCHART_2" localSheetId="0" hidden="1">#REF!</definedName>
    <definedName name="_75__123Graph_XCHART_2" hidden="1">#REF!</definedName>
    <definedName name="_76__123Graph_XCHART_2" localSheetId="0" hidden="1">#REF!</definedName>
    <definedName name="_76__123Graph_XCHART_2" hidden="1">#REF!</definedName>
    <definedName name="_76__123Graph_XCHART_3" localSheetId="0" hidden="1">#REF!</definedName>
    <definedName name="_76__123Graph_XCHART_3" hidden="1">#REF!</definedName>
    <definedName name="_77__123Graph_XCHART_3" localSheetId="0" hidden="1">#REF!</definedName>
    <definedName name="_77__123Graph_XCHART_3" hidden="1">#REF!</definedName>
    <definedName name="_77__123Graph_XCHART_4" localSheetId="0" hidden="1">#REF!</definedName>
    <definedName name="_77__123Graph_XCHART_4" hidden="1">#REF!</definedName>
    <definedName name="_78__123Graph_XCHART_4" localSheetId="0" hidden="1">#REF!</definedName>
    <definedName name="_78__123Graph_XCHART_4" hidden="1">#REF!</definedName>
    <definedName name="_78__123Graph_XCHART_5" localSheetId="0" hidden="1">#REF!</definedName>
    <definedName name="_78__123Graph_XCHART_5" hidden="1">#REF!</definedName>
    <definedName name="_79__123Graph_XCHART_5" localSheetId="0" hidden="1">#REF!</definedName>
    <definedName name="_79__123Graph_XCHART_5" hidden="1">#REF!</definedName>
    <definedName name="_79__123Graph_XCHART_6" localSheetId="0" hidden="1">#REF!</definedName>
    <definedName name="_79__123Graph_XCHART_6" hidden="1">#REF!</definedName>
    <definedName name="_8__123Graph_ACHART_14" localSheetId="0" hidden="1">#REF!</definedName>
    <definedName name="_8__123Graph_ACHART_14" hidden="1">#REF!</definedName>
    <definedName name="_8__123Graph_ACHART_15" localSheetId="0" hidden="1">#REF!</definedName>
    <definedName name="_8__123Graph_ACHART_15" hidden="1">#REF!</definedName>
    <definedName name="_8__123Graph_BCHART_1" localSheetId="1" hidden="1">#REF!</definedName>
    <definedName name="_80__123Graph_XCHART_6" localSheetId="0" hidden="1">#REF!</definedName>
    <definedName name="_80__123Graph_XCHART_6" hidden="1">#REF!</definedName>
    <definedName name="_80__123Graph_XCHART_7" localSheetId="0" hidden="1">#REF!</definedName>
    <definedName name="_80__123Graph_XCHART_7" hidden="1">#REF!</definedName>
    <definedName name="_81__123Graph_XCHART_7" localSheetId="0" hidden="1">#REF!</definedName>
    <definedName name="_81__123Graph_XCHART_7" hidden="1">#REF!</definedName>
    <definedName name="_81__123Graph_XCHART_8" localSheetId="0" hidden="1">#REF!</definedName>
    <definedName name="_81__123Graph_XCHART_8" hidden="1">#REF!</definedName>
    <definedName name="_82__123Graph_XCHART_8" localSheetId="0" hidden="1">#REF!</definedName>
    <definedName name="_82__123Graph_XCHART_8" hidden="1">#REF!</definedName>
    <definedName name="_82__123Graph_XCHART_9" localSheetId="0" hidden="1">#REF!</definedName>
    <definedName name="_82__123Graph_XCHART_9" hidden="1">#REF!</definedName>
    <definedName name="_83__123Graph_XCHART_9" localSheetId="0" hidden="1">#REF!</definedName>
    <definedName name="_83__123Graph_XCHART_9" hidden="1">#REF!</definedName>
    <definedName name="_9__123Graph_ACHART_15" localSheetId="0" hidden="1">#REF!</definedName>
    <definedName name="_9__123Graph_ACHART_15" hidden="1">#REF!</definedName>
    <definedName name="_9__123Graph_ACHART_16" localSheetId="0" hidden="1">#REF!</definedName>
    <definedName name="_9__123Graph_ACHART_16" hidden="1">#REF!</definedName>
    <definedName name="_AMO_UniqueIdentifier" hidden="1">"'7133a1c4-f9d8-4e94-ad5a-5154f8aef04a'"</definedName>
    <definedName name="_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bb1" localSheetId="1" hidden="1">{#N/A,#N/A,FALSE,"ENERGIA";#N/A,#N/A,FALSE,"PERDIDAS";#N/A,#N/A,FALSE,"CLIENTES";#N/A,#N/A,FALSE,"ESTADO";#N/A,#N/A,FALSE,"TECNICA"}</definedName>
    <definedName name="_bb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e1" localSheetId="1" hidden="1">{#N/A,#N/A,FALSE,"ENERGIA";#N/A,#N/A,FALSE,"PERDIDAS";#N/A,#N/A,FALSE,"CLIENTES";#N/A,#N/A,FALSE,"ESTADO";#N/A,#N/A,FALSE,"TECNICA"}</definedName>
    <definedName name="_Fill" localSheetId="1" hidden="1">#REF!</definedName>
    <definedName name="_xlnm._FilterDatabase" localSheetId="0" hidden="1">'RAP 25.26 PTBR'!$C$105:$E$105</definedName>
    <definedName name="_xlnm._FilterDatabase" hidden="1">#REF!</definedName>
    <definedName name="_Key1" localSheetId="1" hidden="1">#REF!</definedName>
    <definedName name="_Key2" localSheetId="1" hidden="1">#REF!</definedName>
    <definedName name="_Order1" hidden="1">0</definedName>
    <definedName name="_Order2" hidden="1">255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Sort" localSheetId="1" hidden="1">#REF!</definedName>
    <definedName name="_Table1_In1" localSheetId="1" hidden="1">#REF!</definedName>
    <definedName name="A" localSheetId="1" hidden="1">{#N/A,#N/A,FALSE,"ENERGIA";#N/A,#N/A,FALSE,"PERDIDAS";#N/A,#N/A,FALSE,"CLIENTES";#N/A,#N/A,FALSE,"ESTADO";#N/A,#N/A,FALSE,"TECNICA"}</definedName>
    <definedName name="AA" localSheetId="0" hidden="1">#REF!</definedName>
    <definedName name="AA" hidden="1">#REF!</definedName>
    <definedName name="aaa" localSheetId="1" hidden="1">{"'MAR'!$B$2:$Q$29","'Resumo Mensal - Consumo 2002'!$B$2:$O$29","'Resumo Mensal - Clientes 2002'!$B$2:$O$29","'Resumo Anual - Consumo'!$B$2:$H$29"}</definedName>
    <definedName name="aaaa" localSheetId="1" hidden="1">{#N/A,#N/A,FALSE,"Pag.01"}</definedName>
    <definedName name="AAAAA" localSheetId="0" hidden="1">#REF!</definedName>
    <definedName name="AAAAA" hidden="1">#REF!</definedName>
    <definedName name="AAAAAA" localSheetId="0" hidden="1">#REF!</definedName>
    <definedName name="AAAAAA" hidden="1">#REF!</definedName>
    <definedName name="AAAAAAAAA" localSheetId="0" hidden="1">#REF!</definedName>
    <definedName name="AAAAAAAAA" hidden="1">#REF!</definedName>
    <definedName name="AAXXX" localSheetId="1" hidden="1">{"'Sheet1'!$A$1:$G$85"}</definedName>
    <definedName name="anscount" hidden="1">3</definedName>
    <definedName name="AS2DocOpenMode" hidden="1">"AS2DocumentEdit"</definedName>
    <definedName name="B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b" localSheetId="1" hidden="1">{#N/A,#N/A,FALSE,"ENERGIA";#N/A,#N/A,FALSE,"PERDIDAS";#N/A,#N/A,FALSE,"CLIENTES";#N/A,#N/A,FALSE,"ESTADO";#N/A,#N/A,FALSE,"TECNICA"}</definedName>
    <definedName name="bbb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bosta" localSheetId="1" hidden="1">{#N/A,#N/A,FALSE,"ENERGIA";#N/A,#N/A,FALSE,"PERDIDAS";#N/A,#N/A,FALSE,"CLIENTES";#N/A,#N/A,FALSE,"ESTADO";#N/A,#N/A,FALSE,"TECNICA"}</definedName>
    <definedName name="bost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dfsagasgdfagadfgdaf" localSheetId="1" hidden="1">{#N/A,#N/A,FALSE,"ENERGIA";#N/A,#N/A,FALSE,"PERDIDAS";#N/A,#N/A,FALSE,"CLIENTES";#N/A,#N/A,FALSE,"ESTADO";#N/A,#N/A,FALSE,"TECNICA"}</definedName>
    <definedName name="e" localSheetId="1" hidden="1">{#N/A,#N/A,FALSE,"ENERGIA";#N/A,#N/A,FALSE,"PERDIDAS";#N/A,#N/A,FALSE,"CLIENTES";#N/A,#N/A,FALSE,"ESTADO";#N/A,#N/A,FALSE,"TECNICA"}</definedName>
    <definedName name="FCL" localSheetId="1" hidden="1">{"'Sheet1'!$A$1:$G$85"}</definedName>
    <definedName name="ff" localSheetId="1" hidden="1">{#N/A,#N/A,FALSE,"ENERGIA";#N/A,#N/A,FALSE,"PERDIDAS";#N/A,#N/A,FALSE,"CLIENTES";#N/A,#N/A,FALSE,"ESTADO";#N/A,#N/A,FALSE,"TECNICA"}</definedName>
    <definedName name="fffffffffff" localSheetId="1" hidden="1">{"'Sheet1'!$A$1:$G$85"}</definedName>
    <definedName name="fx" localSheetId="1" hidden="1">{#N/A,#N/A,FALSE,"ENERGIA";#N/A,#N/A,FALSE,"PERDIDAS";#N/A,#N/A,FALSE,"CLIENTES";#N/A,#N/A,FALSE,"ESTADO";#N/A,#N/A,FALSE,"TECNICA"}</definedName>
    <definedName name="gggg" localSheetId="1" hidden="1">{"'Sheet1'!$A$1:$G$85"}</definedName>
    <definedName name="HTML_CodePage" hidden="1">1252</definedName>
    <definedName name="HTML_Control" localSheetId="1" hidden="1">{"'1998'!$B$2:$O$16"}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"H:\wwwroot\publico\distribuicao\ddem\avaliacao\2003\Graficos\fig\MeuHTML.htm"</definedName>
    <definedName name="HTML_PathFileMac" hidden="1">"Macintosh HD:HomePageStuff:New_Home_Page:datafile:histret.html"</definedName>
    <definedName name="HTML_PathTemplate" hidden="1">"C:\arqexcel\Sistema de Gestão de Mercado\Arquivos Intranet\2002\htm\HTMLTemp.htm"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m" localSheetId="1" hidden="1">{#N/A,#N/A,FALSE,"ENERGIA";#N/A,#N/A,FALSE,"PERDIDAS";#N/A,#N/A,FALSE,"CLIENTES";#N/A,#N/A,FALSE,"ESTADO";#N/A,#N/A,FALSE,"TECNICA"}</definedName>
    <definedName name="ime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inf" localSheetId="1" hidden="1">{"'Dados Gerais'!$A$1:$M$37"}</definedName>
    <definedName name="jjj" localSheetId="1" hidden="1">{"'Sheet1'!$A$1:$G$85"}</definedName>
    <definedName name="limcount" hidden="1">1</definedName>
    <definedName name="men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pp" localSheetId="1" hidden="1">{#N/A,#N/A,FALSE,"ENERGIA";#N/A,#N/A,FALSE,"PERDIDAS";#N/A,#N/A,FALSE,"CLIENTES";#N/A,#N/A,FALSE,"ESTADO";#N/A,#N/A,FALSE,"TECNICA"}</definedName>
    <definedName name="RB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RBTESTE" localSheetId="1" hidden="1">{#N/A,#N/A,FALSE,"ENERGIA";#N/A,#N/A,FALSE,"PERDIDAS";#N/A,#N/A,FALSE,"CLIENTES";#N/A,#N/A,FALSE,"ESTADO";#N/A,#N/A,FALSE,"TECNICA"}</definedName>
    <definedName name="SAPBEXhrIndnt" hidden="1">"Wide"</definedName>
    <definedName name="SAPsysID" hidden="1">"708C5W7SBKP804JT78WJ0JNKI"</definedName>
    <definedName name="SAPwbID" hidden="1">"ARS"</definedName>
    <definedName name="sencount" hidden="1">2</definedName>
    <definedName name="solver_lin" hidden="1">0</definedName>
    <definedName name="teste2" localSheetId="1" hidden="1">#REF!</definedName>
    <definedName name="u" localSheetId="1" hidden="1">{#N/A,#N/A,FALSE,"Pag.01"}</definedName>
    <definedName name="wacc" localSheetId="1" hidden="1">{"'Sheet1'!$A$1:$G$85"}</definedName>
    <definedName name="wrn.INFMES." localSheetId="1" hidden="1">{#N/A,#N/A,FALSE,"ENERGIA";#N/A,#N/A,FALSE,"PERDIDAS";#N/A,#N/A,FALSE,"CLIENTES";#N/A,#N/A,FALSE,"ESTADO";#N/A,#N/A,FALSE,"TECNICA"}</definedName>
    <definedName name="wrn.MENSUAL.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wrn.pag.00" localSheetId="1" hidden="1">{#N/A,#N/A,FALSE,"Pag.01"}</definedName>
    <definedName name="wrn.pag.000" localSheetId="1" hidden="1">{#N/A,#N/A,FALSE,"Pag.01"}</definedName>
    <definedName name="wrn.pag.0000" localSheetId="1" hidden="1">{#N/A,#N/A,FALSE,"Pag.01"}</definedName>
    <definedName name="wrn.pag.00000" localSheetId="1" hidden="1">{#N/A,#N/A,FALSE,"Pag.01"}</definedName>
    <definedName name="wrn.pag.00001" localSheetId="1" hidden="1">{#N/A,#N/A,FALSE,"Pag.01"}</definedName>
    <definedName name="wrn.pag.000012" localSheetId="1" hidden="1">{#N/A,#N/A,FALSE,"Pag.01"}</definedName>
    <definedName name="WRN.PAG.01" localSheetId="1" hidden="1">{#N/A,#N/A,FALSE,"Pag.01"}</definedName>
    <definedName name="wrn.pag.01." localSheetId="1" hidden="1">{#N/A,#N/A,FALSE,"Pag.01"}</definedName>
    <definedName name="wrn.pag.010" localSheetId="1" hidden="1">{#N/A,#N/A,FALSE,"Pag.01"}</definedName>
    <definedName name="wrn.pag.01000" localSheetId="1" hidden="1">{#N/A,#N/A,FALSE,"Pag.01"}</definedName>
    <definedName name="wrn.pag.010000" localSheetId="1" hidden="1">{#N/A,#N/A,FALSE,"Pag.01"}</definedName>
    <definedName name="wrn.pag.0100000" localSheetId="1" hidden="1">{#N/A,#N/A,FALSE,"Pag.01"}</definedName>
    <definedName name="wrn.pag.011" localSheetId="1" hidden="1">{#N/A,#N/A,FALSE,"Pag.01"}</definedName>
    <definedName name="wrn.pag.0110" localSheetId="1" hidden="1">{#N/A,#N/A,FALSE,"Pag.01"}</definedName>
    <definedName name="wrn.pag.0110000" localSheetId="1" hidden="1">{#N/A,#N/A,FALSE,"Pag.01"}</definedName>
    <definedName name="wrn.pag.01200" localSheetId="1" hidden="1">{#N/A,#N/A,FALSE,"Pag.01"}</definedName>
    <definedName name="wrn.pag.012547" localSheetId="1" hidden="1">{#N/A,#N/A,FALSE,"Pag.01"}</definedName>
    <definedName name="wrn.pag.013" localSheetId="1" hidden="1">{#N/A,#N/A,FALSE,"Pag.01"}</definedName>
    <definedName name="wrn.pag.0130" localSheetId="1" hidden="1">{#N/A,#N/A,FALSE,"Pag.01"}</definedName>
    <definedName name="wrn.pag.0130000" localSheetId="1" hidden="1">{#N/A,#N/A,FALSE,"Pag.01"}</definedName>
    <definedName name="wrn.pag.014" localSheetId="1" hidden="1">{#N/A,#N/A,FALSE,"Pag.01"}</definedName>
    <definedName name="wrn.pag.0140" localSheetId="1" hidden="1">{#N/A,#N/A,FALSE,"Pag.01"}</definedName>
    <definedName name="wrn.pag.0140000" localSheetId="1" hidden="1">{#N/A,#N/A,FALSE,"Pag.01"}</definedName>
    <definedName name="wrn.pag.0140563" localSheetId="1" hidden="1">{#N/A,#N/A,FALSE,"Pag.01"}</definedName>
    <definedName name="wrn.pag.0147456" localSheetId="1" hidden="1">{#N/A,#N/A,FALSE,"Pag.01"}</definedName>
    <definedName name="wrn.pag.015" localSheetId="1" hidden="1">{#N/A,#N/A,FALSE,"Pag.01"}</definedName>
    <definedName name="wrn.pag.0150" localSheetId="1" hidden="1">{#N/A,#N/A,FALSE,"Pag.01"}</definedName>
    <definedName name="wrn.pag.01500000" localSheetId="1" hidden="1">{#N/A,#N/A,FALSE,"Pag.01"}</definedName>
    <definedName name="wrn.pag.015320" localSheetId="1" hidden="1">{#N/A,#N/A,FALSE,"Pag.01"}</definedName>
    <definedName name="wrn.pag.015468" localSheetId="1" hidden="1">{#N/A,#N/A,FALSE,"Pag.01"}</definedName>
    <definedName name="wrn.pag.016" localSheetId="1" hidden="1">{#N/A,#N/A,FALSE,"Pag.01"}</definedName>
    <definedName name="wrn.pag.0160" localSheetId="1" hidden="1">{#N/A,#N/A,FALSE,"Pag.01"}</definedName>
    <definedName name="wrn.pag.016000" localSheetId="1" hidden="1">{#N/A,#N/A,FALSE,"Pag.01"}</definedName>
    <definedName name="wrn.pag.01603254" localSheetId="1" hidden="1">{#N/A,#N/A,FALSE,"Pag.01"}</definedName>
    <definedName name="wrn.pag.0165487" localSheetId="1" hidden="1">{#N/A,#N/A,FALSE,"Pag.01"}</definedName>
    <definedName name="wrn.pag.017" localSheetId="1" hidden="1">{#N/A,#N/A,FALSE,"Pag.01"}</definedName>
    <definedName name="wrn.pag.0170" localSheetId="1" hidden="1">{#N/A,#N/A,FALSE,"Pag.01"}</definedName>
    <definedName name="wrn.pag.017000" localSheetId="1" hidden="1">{#N/A,#N/A,FALSE,"Pag.01"}</definedName>
    <definedName name="wrn.pag.018" localSheetId="1" hidden="1">{#N/A,#N/A,FALSE,"Pag.01"}</definedName>
    <definedName name="wrn.pag.018000" localSheetId="1" hidden="1">{#N/A,#N/A,FALSE,"Pag.01"}</definedName>
    <definedName name="wrn.pag.02" localSheetId="1" hidden="1">{#N/A,#N/A,FALSE,"Pag.01"}</definedName>
    <definedName name="wrn.pag.020" localSheetId="1" hidden="1">{#N/A,#N/A,FALSE,"Pag.01"}</definedName>
    <definedName name="wrn.pag.020000" localSheetId="1" hidden="1">{#N/A,#N/A,FALSE,"Pag.01"}</definedName>
    <definedName name="wrn.pag.02145" localSheetId="1" hidden="1">{#N/A,#N/A,FALSE,"Pag.01"}</definedName>
    <definedName name="wrn.pag.0214567" localSheetId="1" hidden="1">{#N/A,#N/A,FALSE,"Pag.01"}</definedName>
    <definedName name="wrn.pag.02145879" localSheetId="1" hidden="1">{#N/A,#N/A,FALSE,"Pag.01"}</definedName>
    <definedName name="wrn.pag.02325478" localSheetId="1" hidden="1">{#N/A,#N/A,FALSE,"Pag.01"}</definedName>
    <definedName name="wrn.pag.025" localSheetId="1" hidden="1">{#N/A,#N/A,FALSE,"Pag.01"}</definedName>
    <definedName name="wrn.pag.025000" localSheetId="1" hidden="1">{#N/A,#N/A,FALSE,"Pag.01"}</definedName>
    <definedName name="wrn.pag.025476" localSheetId="1" hidden="1">{#N/A,#N/A,FALSE,"Pag.01"}</definedName>
    <definedName name="wrn.pag.02564789" localSheetId="1" hidden="1">{#N/A,#N/A,FALSE,"Pag.01"}</definedName>
    <definedName name="wrn.pag.03" localSheetId="1" hidden="1">{#N/A,#N/A,FALSE,"Pag.01"}</definedName>
    <definedName name="wrn.pag.030" localSheetId="1" hidden="1">{#N/A,#N/A,FALSE,"Pag.01"}</definedName>
    <definedName name="wrn.pag.0300" localSheetId="1" hidden="1">{#N/A,#N/A,FALSE,"Pag.01"}</definedName>
    <definedName name="wrn.pag.03000000" localSheetId="1" hidden="1">{#N/A,#N/A,FALSE,"Pag.01"}</definedName>
    <definedName name="wrn.pag.030000000" localSheetId="1" hidden="1">{#N/A,#N/A,FALSE,"Pag.01"}</definedName>
    <definedName name="wrn.pag.0321475" localSheetId="1" hidden="1">{#N/A,#N/A,FALSE,"Pag.01"}</definedName>
    <definedName name="wrn.pag.032548" localSheetId="1" hidden="1">{#N/A,#N/A,FALSE,"Pag.01"}</definedName>
    <definedName name="wrn.pag.0345778" localSheetId="1" hidden="1">{#N/A,#N/A,FALSE,"Pag.01"}</definedName>
    <definedName name="wrn.pag.04" localSheetId="1" hidden="1">{#N/A,#N/A,FALSE,"Pag.01"}</definedName>
    <definedName name="wrn.pag.040" localSheetId="1" hidden="1">{#N/A,#N/A,FALSE,"Pag.01"}</definedName>
    <definedName name="wrn.pag.0400" localSheetId="1" hidden="1">{#N/A,#N/A,FALSE,"Pag.01"}</definedName>
    <definedName name="wrn.pag.040000000" localSheetId="1" hidden="1">{#N/A,#N/A,FALSE,"Pag.01"}</definedName>
    <definedName name="wrn.pag.040000000000" localSheetId="1" hidden="1">{#N/A,#N/A,FALSE,"Pag.01"}</definedName>
    <definedName name="wrn.pag.04254789" localSheetId="1" hidden="1">{#N/A,#N/A,FALSE,"Pag.01"}</definedName>
    <definedName name="wrn.pag.04875323" localSheetId="1" hidden="1">{#N/A,#N/A,FALSE,"Pag.01"}</definedName>
    <definedName name="wrn.pag.05" localSheetId="1" hidden="1">{#N/A,#N/A,FALSE,"Pag.01"}</definedName>
    <definedName name="wrn.pag.050" localSheetId="1" hidden="1">{#N/A,#N/A,FALSE,"Pag.01"}</definedName>
    <definedName name="wrn.pag.0500" localSheetId="1" hidden="1">{#N/A,#N/A,FALSE,"Pag.01"}</definedName>
    <definedName name="wrn.pag.0500000000" localSheetId="1" hidden="1">{#N/A,#N/A,FALSE,"Pag.01"}</definedName>
    <definedName name="wrn.pag.05000000000" localSheetId="1" hidden="1">{#N/A,#N/A,FALSE,"Pag.01"}</definedName>
    <definedName name="wrn.pag.05428" localSheetId="1" hidden="1">{#N/A,#N/A,FALSE,"Pag.01"}</definedName>
    <definedName name="wrn.pag.056874" localSheetId="1" hidden="1">{#N/A,#N/A,FALSE,"Pag.01"}</definedName>
    <definedName name="wrn.pag.06" localSheetId="1" hidden="1">{#N/A,#N/A,FALSE,"Pag.01"}</definedName>
    <definedName name="wrn.pag.060" localSheetId="1" hidden="1">{#N/A,#N/A,FALSE,"Pag.01"}</definedName>
    <definedName name="wrn.pag.0600" localSheetId="1" hidden="1">{#N/A,#N/A,FALSE,"Pag.01"}</definedName>
    <definedName name="wrn.pag.0600000000" localSheetId="1" hidden="1">{#N/A,#N/A,FALSE,"Pag.01"}</definedName>
    <definedName name="wrn.pag.06000000000000000" localSheetId="1" hidden="1">{#N/A,#N/A,FALSE,"Pag.01"}</definedName>
    <definedName name="wrn.pag.07" localSheetId="1" hidden="1">{#N/A,#N/A,FALSE,"Pag.01"}</definedName>
    <definedName name="wrn.pag.070" localSheetId="1" hidden="1">{#N/A,#N/A,FALSE,"Pag.01"}</definedName>
    <definedName name="wrn.pag.0700" localSheetId="1" hidden="1">{#N/A,#N/A,FALSE,"Pag.01"}</definedName>
    <definedName name="wrn.pag.070000000000" localSheetId="1" hidden="1">{#N/A,#N/A,FALSE,"Pag.01"}</definedName>
    <definedName name="wrn.pag.07000000000000" localSheetId="1" hidden="1">{#N/A,#N/A,FALSE,"Pag.01"}</definedName>
    <definedName name="wrn.pag.09" localSheetId="1" hidden="1">{#N/A,#N/A,FALSE,"Pag.01"}</definedName>
    <definedName name="wrn.pag.090" localSheetId="1" hidden="1">{#N/A,#N/A,FALSE,"Pag.01"}</definedName>
    <definedName name="wrn.pag.0900" localSheetId="1" hidden="1">{#N/A,#N/A,FALSE,"Pag.01"}</definedName>
    <definedName name="wrn.pag.090000000000" localSheetId="1" hidden="1">{#N/A,#N/A,FALSE,"Pag.01"}</definedName>
    <definedName name="wrn.pag.09000000000000000000" localSheetId="1" hidden="1">{#N/A,#N/A,FALSE,"Pag.01"}</definedName>
    <definedName name="wrn.pag.100" localSheetId="1" hidden="1">{#N/A,#N/A,FALSE,"Pag.01"}</definedName>
    <definedName name="wrn.pag.102145" localSheetId="1" hidden="1">{#N/A,#N/A,FALSE,"Pag.01"}</definedName>
    <definedName name="wrn.pag.12" localSheetId="1" hidden="1">{#N/A,#N/A,FALSE,"Pag.01"}</definedName>
    <definedName name="wrn.pag.120" localSheetId="1" hidden="1">{#N/A,#N/A,FALSE,"Pag.01"}</definedName>
    <definedName name="wrn.pag.12000000000" localSheetId="1" hidden="1">{#N/A,#N/A,FALSE,"Pag.01"}</definedName>
    <definedName name="wrn.pag.1200000000000000" localSheetId="1" hidden="1">{#N/A,#N/A,FALSE,"Pag.01"}</definedName>
    <definedName name="wrn.pag.1254789" localSheetId="1" hidden="1">{#N/A,#N/A,FALSE,"Pag.01"}</definedName>
    <definedName name="wrn.pag.214578" localSheetId="1" hidden="1">{#N/A,#N/A,FALSE,"Pag.01"}</definedName>
    <definedName name="wrn.pag.214789" localSheetId="1" hidden="1">{#N/A,#N/A,FALSE,"Pag.01"}</definedName>
    <definedName name="wrn.pag.23654789" localSheetId="1" hidden="1">{#N/A,#N/A,FALSE,"Pag.01"}</definedName>
    <definedName name="wrn.pag.2547257" localSheetId="1" hidden="1">{#N/A,#N/A,FALSE,"Pag.01"}</definedName>
    <definedName name="wrn.pag.254789" localSheetId="1" hidden="1">{#N/A,#N/A,FALSE,"Pag.01"}</definedName>
    <definedName name="wrn.pag.2564789" localSheetId="1" hidden="1">{#N/A,#N/A,FALSE,"Pag.01"}</definedName>
    <definedName name="wrn.pag.458796" localSheetId="1" hidden="1">{#N/A,#N/A,FALSE,"Pag.01"}</definedName>
    <definedName name="wrn.pag.500" localSheetId="1" hidden="1">{#N/A,#N/A,FALSE,"Pag.01"}</definedName>
    <definedName name="wrn.pag.5000" localSheetId="1" hidden="1">{#N/A,#N/A,FALSE,"Pag.01"}</definedName>
    <definedName name="wrn.pag.501000" localSheetId="1" hidden="1">{#N/A,#N/A,FALSE,"Pag.01"}</definedName>
    <definedName name="wrn.pag.5010000" localSheetId="1" hidden="1">{#N/A,#N/A,FALSE,"Pag.01"}</definedName>
    <definedName name="wrn.pag.50100000000000" localSheetId="1" hidden="1">{#N/A,#N/A,FALSE,"Pag.01"}</definedName>
    <definedName name="wrn.pag.5011" localSheetId="1" hidden="1">{#N/A,#N/A,FALSE,"Pag.01"}</definedName>
    <definedName name="wrn.pag.501110" localSheetId="1" hidden="1">{#N/A,#N/A,FALSE,"Pag.01"}</definedName>
    <definedName name="wrn.pag.5012000" localSheetId="1" hidden="1">{#N/A,#N/A,FALSE,"Pag.01"}</definedName>
    <definedName name="wrn.pag.50123" localSheetId="1" hidden="1">{#N/A,#N/A,FALSE,"Pag.01"}</definedName>
    <definedName name="wrn.pag.5013000" localSheetId="1" hidden="1">{#N/A,#N/A,FALSE,"Pag.01"}</definedName>
    <definedName name="wrn.pag.5017" localSheetId="1" hidden="1">{#N/A,#N/A,FALSE,"Pag.01"}</definedName>
    <definedName name="wrn.pag.5018" localSheetId="1" hidden="1">{#N/A,#N/A,FALSE,"Pag.01"}</definedName>
    <definedName name="wrn.pag.514000" localSheetId="1" hidden="1">{#N/A,#N/A,FALSE,"Pag.01"}</definedName>
    <definedName name="wrn.pag.658742" localSheetId="1" hidden="1">{#N/A,#N/A,FALSE,"Pag.01"}</definedName>
    <definedName name="ws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xs" localSheetId="1" hidden="1">{#N/A,#N/A,FALSE,"ENERGIA";#N/A,#N/A,FALSE,"PERDIDAS";#N/A,#N/A,FALSE,"CLIENTES";#N/A,#N/A,FALSE,"ESTADO";#N/A,#N/A,FALSE,"TECNICA"}</definedName>
    <definedName name="xs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Z_3593CE10_0AFF_4168_863E_673580190D43_.wvu.Cols" localSheetId="1" hidden="1">#REF!</definedName>
    <definedName name="Z_A0DD6017_E189_11D6_9013_0008C7630F83_.wvu.PrintArea" localSheetId="1" hidden="1">#REF!</definedName>
    <definedName name="zzzzz" localSheetId="1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5" l="1"/>
  <c r="O21" i="5"/>
  <c r="N21" i="5"/>
  <c r="M21" i="5"/>
  <c r="L21" i="5"/>
  <c r="K21" i="5"/>
  <c r="J21" i="5"/>
  <c r="I21" i="5"/>
  <c r="H21" i="5"/>
  <c r="G21" i="5"/>
  <c r="F21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I100" i="5"/>
  <c r="H100" i="5"/>
  <c r="G100" i="5"/>
  <c r="I99" i="5"/>
  <c r="H99" i="5"/>
  <c r="G99" i="5"/>
  <c r="I96" i="5"/>
  <c r="H96" i="5"/>
  <c r="G96" i="5"/>
  <c r="I95" i="5"/>
  <c r="H95" i="5"/>
  <c r="G95" i="5"/>
  <c r="I94" i="5"/>
  <c r="H94" i="5"/>
  <c r="G94" i="5"/>
  <c r="I93" i="5"/>
  <c r="H93" i="5"/>
  <c r="G93" i="5"/>
  <c r="I91" i="5"/>
  <c r="H91" i="5"/>
  <c r="G91" i="5"/>
  <c r="F91" i="5"/>
  <c r="G89" i="5"/>
  <c r="I87" i="5"/>
  <c r="H87" i="5"/>
  <c r="G87" i="5"/>
  <c r="I86" i="5"/>
  <c r="H86" i="5"/>
  <c r="G86" i="5"/>
  <c r="I85" i="5"/>
  <c r="H85" i="5"/>
  <c r="G85" i="5"/>
  <c r="I84" i="5"/>
  <c r="H84" i="5"/>
  <c r="G84" i="5"/>
  <c r="F84" i="5"/>
  <c r="I83" i="5"/>
  <c r="H83" i="5"/>
  <c r="G83" i="5"/>
  <c r="P70" i="5"/>
  <c r="M70" i="5"/>
  <c r="L70" i="5"/>
  <c r="J70" i="5"/>
  <c r="I70" i="5"/>
  <c r="H70" i="5"/>
  <c r="G70" i="5"/>
  <c r="E70" i="5"/>
  <c r="D70" i="5"/>
  <c r="C70" i="5"/>
  <c r="B70" i="5"/>
  <c r="P69" i="5"/>
  <c r="N69" i="5"/>
  <c r="M69" i="5"/>
  <c r="M68" i="5" s="1"/>
  <c r="L69" i="5"/>
  <c r="L68" i="5" s="1"/>
  <c r="E69" i="5"/>
  <c r="D69" i="5"/>
  <c r="C69" i="5"/>
  <c r="B69" i="5"/>
  <c r="P66" i="5"/>
  <c r="M66" i="5"/>
  <c r="L66" i="5"/>
  <c r="H66" i="5"/>
  <c r="G66" i="5"/>
  <c r="F66" i="5"/>
  <c r="E66" i="5"/>
  <c r="D66" i="5"/>
  <c r="C66" i="5"/>
  <c r="B66" i="5"/>
  <c r="P65" i="5"/>
  <c r="N65" i="5"/>
  <c r="M65" i="5"/>
  <c r="L65" i="5"/>
  <c r="K65" i="5"/>
  <c r="J65" i="5"/>
  <c r="H65" i="5"/>
  <c r="G65" i="5"/>
  <c r="E65" i="5"/>
  <c r="D65" i="5"/>
  <c r="C65" i="5"/>
  <c r="B65" i="5"/>
  <c r="P64" i="5"/>
  <c r="M64" i="5"/>
  <c r="M63" i="5" s="1"/>
  <c r="L64" i="5"/>
  <c r="L63" i="5" s="1"/>
  <c r="H64" i="5"/>
  <c r="H63" i="5" s="1"/>
  <c r="G64" i="5"/>
  <c r="E64" i="5"/>
  <c r="D64" i="5"/>
  <c r="C64" i="5"/>
  <c r="B64" i="5"/>
  <c r="Q62" i="5"/>
  <c r="O62" i="5"/>
  <c r="N62" i="5"/>
  <c r="M62" i="5"/>
  <c r="L62" i="5"/>
  <c r="Q61" i="5"/>
  <c r="L61" i="5"/>
  <c r="K61" i="5"/>
  <c r="F61" i="5"/>
  <c r="P54" i="5"/>
  <c r="M54" i="5"/>
  <c r="L54" i="5"/>
  <c r="K54" i="5"/>
  <c r="J54" i="5"/>
  <c r="H54" i="5"/>
  <c r="E54" i="5"/>
  <c r="D54" i="5"/>
  <c r="C54" i="5"/>
  <c r="B54" i="5"/>
  <c r="P53" i="5"/>
  <c r="N53" i="5"/>
  <c r="M53" i="5"/>
  <c r="L53" i="5"/>
  <c r="K53" i="5"/>
  <c r="I53" i="5"/>
  <c r="H53" i="5"/>
  <c r="E53" i="5"/>
  <c r="D53" i="5"/>
  <c r="C53" i="5"/>
  <c r="B53" i="5"/>
  <c r="P52" i="5"/>
  <c r="M52" i="5"/>
  <c r="L52" i="5"/>
  <c r="H52" i="5"/>
  <c r="G52" i="5"/>
  <c r="E52" i="5"/>
  <c r="D52" i="5"/>
  <c r="C52" i="5"/>
  <c r="B52" i="5"/>
  <c r="P51" i="5"/>
  <c r="M51" i="5"/>
  <c r="L51" i="5"/>
  <c r="E51" i="5"/>
  <c r="D51" i="5"/>
  <c r="C51" i="5"/>
  <c r="B51" i="5"/>
  <c r="Q50" i="5"/>
  <c r="P50" i="5"/>
  <c r="N50" i="5"/>
  <c r="M50" i="5"/>
  <c r="L50" i="5"/>
  <c r="F50" i="5"/>
  <c r="E50" i="5"/>
  <c r="D50" i="5"/>
  <c r="C50" i="5"/>
  <c r="B50" i="5"/>
  <c r="P49" i="5"/>
  <c r="M49" i="5"/>
  <c r="M48" i="5" s="1"/>
  <c r="L49" i="5"/>
  <c r="L48" i="5" s="1"/>
  <c r="J49" i="5"/>
  <c r="E49" i="5"/>
  <c r="D49" i="5"/>
  <c r="C49" i="5"/>
  <c r="B49" i="5"/>
  <c r="Q47" i="5"/>
  <c r="O47" i="5"/>
  <c r="N47" i="5"/>
  <c r="M47" i="5"/>
  <c r="L47" i="5"/>
  <c r="N46" i="5"/>
  <c r="M46" i="5"/>
  <c r="L46" i="5"/>
  <c r="K46" i="5"/>
  <c r="F46" i="5"/>
  <c r="P41" i="5"/>
  <c r="N41" i="5"/>
  <c r="M41" i="5"/>
  <c r="L41" i="5"/>
  <c r="G41" i="5"/>
  <c r="E41" i="5"/>
  <c r="D41" i="5"/>
  <c r="C41" i="5"/>
  <c r="B41" i="5"/>
  <c r="P40" i="5"/>
  <c r="M40" i="5"/>
  <c r="L40" i="5"/>
  <c r="J40" i="5"/>
  <c r="E40" i="5"/>
  <c r="D40" i="5"/>
  <c r="C40" i="5"/>
  <c r="B40" i="5"/>
  <c r="P39" i="5"/>
  <c r="M39" i="5"/>
  <c r="L39" i="5"/>
  <c r="E39" i="5"/>
  <c r="D39" i="5"/>
  <c r="C39" i="5"/>
  <c r="B39" i="5"/>
  <c r="P38" i="5"/>
  <c r="O38" i="5"/>
  <c r="N38" i="5"/>
  <c r="M38" i="5"/>
  <c r="L38" i="5"/>
  <c r="E38" i="5"/>
  <c r="D38" i="5"/>
  <c r="C38" i="5"/>
  <c r="B38" i="5"/>
  <c r="P37" i="5"/>
  <c r="M37" i="5"/>
  <c r="L37" i="5"/>
  <c r="H37" i="5"/>
  <c r="G37" i="5"/>
  <c r="E37" i="5"/>
  <c r="D37" i="5"/>
  <c r="C37" i="5"/>
  <c r="P36" i="5"/>
  <c r="N36" i="5"/>
  <c r="M36" i="5"/>
  <c r="L36" i="5"/>
  <c r="E36" i="5"/>
  <c r="D36" i="5"/>
  <c r="C36" i="5"/>
  <c r="B36" i="5"/>
  <c r="P35" i="5"/>
  <c r="M35" i="5"/>
  <c r="L35" i="5"/>
  <c r="G35" i="5"/>
  <c r="F35" i="5"/>
  <c r="E35" i="5"/>
  <c r="D35" i="5"/>
  <c r="C35" i="5"/>
  <c r="B35" i="5"/>
  <c r="P34" i="5"/>
  <c r="M34" i="5"/>
  <c r="L34" i="5"/>
  <c r="J34" i="5"/>
  <c r="E34" i="5"/>
  <c r="D34" i="5"/>
  <c r="C34" i="5"/>
  <c r="B34" i="5"/>
  <c r="P33" i="5"/>
  <c r="M33" i="5"/>
  <c r="L33" i="5"/>
  <c r="I33" i="5"/>
  <c r="G33" i="5"/>
  <c r="F33" i="5"/>
  <c r="E33" i="5"/>
  <c r="D33" i="5"/>
  <c r="C33" i="5"/>
  <c r="B33" i="5"/>
  <c r="P32" i="5"/>
  <c r="N32" i="5"/>
  <c r="M32" i="5"/>
  <c r="L32" i="5"/>
  <c r="I32" i="5"/>
  <c r="E32" i="5"/>
  <c r="D32" i="5"/>
  <c r="C32" i="5"/>
  <c r="B32" i="5"/>
  <c r="P31" i="5"/>
  <c r="M31" i="5"/>
  <c r="L31" i="5"/>
  <c r="G31" i="5"/>
  <c r="F31" i="5"/>
  <c r="E31" i="5"/>
  <c r="D31" i="5"/>
  <c r="C31" i="5"/>
  <c r="B31" i="5"/>
  <c r="P30" i="5"/>
  <c r="M30" i="5"/>
  <c r="L30" i="5"/>
  <c r="E30" i="5"/>
  <c r="D30" i="5"/>
  <c r="C30" i="5"/>
  <c r="B30" i="5"/>
  <c r="P29" i="5"/>
  <c r="M29" i="5"/>
  <c r="L29" i="5"/>
  <c r="K29" i="5"/>
  <c r="J29" i="5"/>
  <c r="I29" i="5"/>
  <c r="G29" i="5"/>
  <c r="E29" i="5"/>
  <c r="D29" i="5"/>
  <c r="C29" i="5"/>
  <c r="B29" i="5"/>
  <c r="P28" i="5"/>
  <c r="N28" i="5"/>
  <c r="M28" i="5"/>
  <c r="L28" i="5"/>
  <c r="J28" i="5"/>
  <c r="I28" i="5"/>
  <c r="E28" i="5"/>
  <c r="D28" i="5"/>
  <c r="C28" i="5"/>
  <c r="B28" i="5"/>
  <c r="P27" i="5"/>
  <c r="N27" i="5"/>
  <c r="M27" i="5"/>
  <c r="L27" i="5"/>
  <c r="I27" i="5"/>
  <c r="H27" i="5"/>
  <c r="E27" i="5"/>
  <c r="C27" i="5"/>
  <c r="B27" i="5"/>
  <c r="P26" i="5"/>
  <c r="M26" i="5"/>
  <c r="L26" i="5"/>
  <c r="K26" i="5"/>
  <c r="E26" i="5"/>
  <c r="D26" i="5"/>
  <c r="C26" i="5"/>
  <c r="B26" i="5"/>
  <c r="P25" i="5"/>
  <c r="O25" i="5"/>
  <c r="M25" i="5"/>
  <c r="L25" i="5"/>
  <c r="H25" i="5"/>
  <c r="E25" i="5"/>
  <c r="D25" i="5"/>
  <c r="C25" i="5"/>
  <c r="B25" i="5"/>
  <c r="P24" i="5"/>
  <c r="M24" i="5"/>
  <c r="L24" i="5"/>
  <c r="K24" i="5"/>
  <c r="E24" i="5"/>
  <c r="D24" i="5"/>
  <c r="C24" i="5"/>
  <c r="B24" i="5"/>
  <c r="P23" i="5"/>
  <c r="M23" i="5"/>
  <c r="L23" i="5"/>
  <c r="J23" i="5"/>
  <c r="F23" i="5"/>
  <c r="E23" i="5"/>
  <c r="D23" i="5"/>
  <c r="C23" i="5"/>
  <c r="B23" i="5"/>
  <c r="P22" i="5"/>
  <c r="M22" i="5"/>
  <c r="L22" i="5"/>
  <c r="I22" i="5"/>
  <c r="H22" i="5"/>
  <c r="G22" i="5"/>
  <c r="F22" i="5"/>
  <c r="E22" i="5"/>
  <c r="D22" i="5"/>
  <c r="C22" i="5"/>
  <c r="B22" i="5"/>
  <c r="O20" i="5"/>
  <c r="N20" i="5"/>
  <c r="M20" i="5"/>
  <c r="L20" i="5"/>
  <c r="L19" i="5"/>
  <c r="K19" i="5"/>
  <c r="F19" i="5"/>
  <c r="Q19" i="5" s="1"/>
  <c r="P16" i="5"/>
  <c r="N16" i="5"/>
  <c r="M16" i="5"/>
  <c r="L16" i="5"/>
  <c r="P15" i="5"/>
  <c r="M15" i="5"/>
  <c r="L15" i="5"/>
  <c r="K15" i="5"/>
  <c r="I15" i="5"/>
  <c r="E15" i="5"/>
  <c r="D15" i="5"/>
  <c r="C15" i="5"/>
  <c r="B15" i="5"/>
  <c r="P14" i="5"/>
  <c r="N14" i="5"/>
  <c r="M14" i="5"/>
  <c r="L14" i="5"/>
  <c r="I14" i="5"/>
  <c r="G14" i="5"/>
  <c r="F14" i="5"/>
  <c r="E14" i="5"/>
  <c r="D14" i="5"/>
  <c r="C14" i="5"/>
  <c r="B14" i="5"/>
  <c r="P13" i="5"/>
  <c r="O13" i="5"/>
  <c r="N13" i="5"/>
  <c r="M13" i="5"/>
  <c r="L13" i="5"/>
  <c r="K13" i="5"/>
  <c r="G13" i="5"/>
  <c r="E13" i="5"/>
  <c r="D13" i="5"/>
  <c r="C13" i="5"/>
  <c r="B13" i="5"/>
  <c r="P12" i="5"/>
  <c r="O12" i="5"/>
  <c r="M12" i="5"/>
  <c r="L12" i="5"/>
  <c r="G12" i="5"/>
  <c r="E12" i="5"/>
  <c r="D12" i="5"/>
  <c r="C12" i="5"/>
  <c r="B12" i="5"/>
  <c r="K11" i="5"/>
  <c r="K20" i="5" s="1"/>
  <c r="F11" i="5"/>
  <c r="F47" i="5" s="1"/>
  <c r="Q10" i="5"/>
  <c r="Q46" i="5" s="1"/>
  <c r="O10" i="5"/>
  <c r="O61" i="5" s="1"/>
  <c r="E134" i="4"/>
  <c r="E131" i="4"/>
  <c r="D131" i="4"/>
  <c r="E129" i="4"/>
  <c r="E127" i="4"/>
  <c r="D127" i="4"/>
  <c r="D126" i="4"/>
  <c r="E125" i="4"/>
  <c r="D125" i="4"/>
  <c r="E124" i="4"/>
  <c r="D124" i="4"/>
  <c r="E123" i="4"/>
  <c r="D119" i="4"/>
  <c r="E117" i="4"/>
  <c r="D117" i="4"/>
  <c r="E116" i="4"/>
  <c r="D114" i="4"/>
  <c r="E112" i="4"/>
  <c r="D112" i="4"/>
  <c r="D111" i="4"/>
  <c r="E110" i="4"/>
  <c r="E109" i="4"/>
  <c r="D109" i="4"/>
  <c r="C107" i="4"/>
  <c r="D107" i="4" s="1"/>
  <c r="E106" i="4"/>
  <c r="D106" i="4"/>
  <c r="J101" i="4"/>
  <c r="J100" i="5" s="1"/>
  <c r="F100" i="5"/>
  <c r="F100" i="4"/>
  <c r="C100" i="4"/>
  <c r="F99" i="4"/>
  <c r="G99" i="4" s="1"/>
  <c r="H99" i="4" s="1"/>
  <c r="F98" i="4"/>
  <c r="F97" i="5" s="1"/>
  <c r="F96" i="4"/>
  <c r="F95" i="5" s="1"/>
  <c r="F95" i="4"/>
  <c r="H93" i="4"/>
  <c r="H92" i="5" s="1"/>
  <c r="G93" i="4"/>
  <c r="G92" i="5" s="1"/>
  <c r="F92" i="5"/>
  <c r="J92" i="4"/>
  <c r="J91" i="5" s="1"/>
  <c r="F90" i="5"/>
  <c r="G90" i="4"/>
  <c r="H90" i="4" s="1"/>
  <c r="F89" i="5"/>
  <c r="J85" i="4"/>
  <c r="J84" i="5" s="1"/>
  <c r="N70" i="5"/>
  <c r="K70" i="5"/>
  <c r="O70" i="4"/>
  <c r="M70" i="4"/>
  <c r="O69" i="5" s="1"/>
  <c r="J69" i="5"/>
  <c r="J68" i="5" s="1"/>
  <c r="I69" i="4"/>
  <c r="H69" i="5"/>
  <c r="G69" i="5"/>
  <c r="F69" i="5"/>
  <c r="L69" i="4"/>
  <c r="K69" i="4"/>
  <c r="J69" i="4"/>
  <c r="H69" i="4"/>
  <c r="G69" i="4"/>
  <c r="N66" i="5"/>
  <c r="M67" i="4"/>
  <c r="O66" i="5" s="1"/>
  <c r="J66" i="5"/>
  <c r="I66" i="5"/>
  <c r="O67" i="4"/>
  <c r="Q66" i="5" s="1"/>
  <c r="I65" i="5"/>
  <c r="F65" i="5"/>
  <c r="O65" i="4"/>
  <c r="P65" i="4" s="1"/>
  <c r="R64" i="5" s="1"/>
  <c r="N64" i="5"/>
  <c r="K64" i="5"/>
  <c r="J64" i="5"/>
  <c r="F64" i="5"/>
  <c r="K64" i="4"/>
  <c r="J64" i="4"/>
  <c r="F63" i="4"/>
  <c r="M62" i="4"/>
  <c r="F62" i="4"/>
  <c r="O62" i="4" s="1"/>
  <c r="M55" i="4"/>
  <c r="O54" i="5" s="1"/>
  <c r="N54" i="5"/>
  <c r="I54" i="5"/>
  <c r="G54" i="5"/>
  <c r="O54" i="4"/>
  <c r="Q53" i="5" s="1"/>
  <c r="M54" i="4"/>
  <c r="O53" i="5" s="1"/>
  <c r="J53" i="5"/>
  <c r="G53" i="5"/>
  <c r="F53" i="5"/>
  <c r="P53" i="4"/>
  <c r="R52" i="5" s="1"/>
  <c r="O53" i="4"/>
  <c r="Q52" i="5" s="1"/>
  <c r="N52" i="5"/>
  <c r="K52" i="5"/>
  <c r="J52" i="5"/>
  <c r="I52" i="5"/>
  <c r="F52" i="5"/>
  <c r="H51" i="5"/>
  <c r="G51" i="5"/>
  <c r="O51" i="4"/>
  <c r="I50" i="5"/>
  <c r="H50" i="5"/>
  <c r="G50" i="5"/>
  <c r="N49" i="5"/>
  <c r="G49" i="5"/>
  <c r="L49" i="4"/>
  <c r="F48" i="4"/>
  <c r="M47" i="4"/>
  <c r="F47" i="4"/>
  <c r="O47" i="4" s="1"/>
  <c r="M43" i="4"/>
  <c r="E137" i="4"/>
  <c r="O43" i="4"/>
  <c r="M42" i="4"/>
  <c r="O41" i="5" s="1"/>
  <c r="D140" i="4"/>
  <c r="J41" i="5"/>
  <c r="I41" i="5"/>
  <c r="H41" i="5"/>
  <c r="N40" i="5"/>
  <c r="E132" i="4"/>
  <c r="I40" i="5"/>
  <c r="H40" i="5"/>
  <c r="G40" i="5"/>
  <c r="O40" i="4"/>
  <c r="Q39" i="5" s="1"/>
  <c r="M40" i="4"/>
  <c r="O39" i="5" s="1"/>
  <c r="J39" i="5"/>
  <c r="I39" i="5"/>
  <c r="H39" i="5"/>
  <c r="G39" i="5"/>
  <c r="F39" i="5"/>
  <c r="M39" i="4"/>
  <c r="D130" i="4"/>
  <c r="J38" i="5"/>
  <c r="I38" i="5"/>
  <c r="H38" i="5"/>
  <c r="G38" i="5"/>
  <c r="O39" i="4"/>
  <c r="Q38" i="5" s="1"/>
  <c r="O37" i="4"/>
  <c r="Q37" i="5" s="1"/>
  <c r="N37" i="5"/>
  <c r="K37" i="5"/>
  <c r="J37" i="5"/>
  <c r="I37" i="5"/>
  <c r="F37" i="5"/>
  <c r="O36" i="4"/>
  <c r="Q36" i="5" s="1"/>
  <c r="J36" i="5"/>
  <c r="I36" i="5"/>
  <c r="H36" i="5"/>
  <c r="G36" i="5"/>
  <c r="F36" i="5"/>
  <c r="O35" i="4"/>
  <c r="Q35" i="5" s="1"/>
  <c r="N35" i="5"/>
  <c r="K35" i="5"/>
  <c r="J35" i="5"/>
  <c r="I35" i="5"/>
  <c r="H35" i="5"/>
  <c r="N34" i="5"/>
  <c r="D139" i="4"/>
  <c r="I34" i="5"/>
  <c r="H34" i="5"/>
  <c r="G34" i="5"/>
  <c r="O34" i="4"/>
  <c r="Q34" i="5" s="1"/>
  <c r="O33" i="4"/>
  <c r="Q33" i="5" s="1"/>
  <c r="N33" i="5"/>
  <c r="D133" i="4"/>
  <c r="J33" i="5"/>
  <c r="H33" i="5"/>
  <c r="O32" i="4"/>
  <c r="Q32" i="5" s="1"/>
  <c r="M32" i="4"/>
  <c r="O32" i="5" s="1"/>
  <c r="J32" i="5"/>
  <c r="H32" i="5"/>
  <c r="G32" i="5"/>
  <c r="F32" i="5"/>
  <c r="O31" i="4"/>
  <c r="Q31" i="5" s="1"/>
  <c r="N31" i="5"/>
  <c r="J31" i="5"/>
  <c r="I31" i="5"/>
  <c r="H31" i="5"/>
  <c r="N30" i="5"/>
  <c r="K30" i="5"/>
  <c r="J30" i="5"/>
  <c r="I30" i="5"/>
  <c r="H30" i="5"/>
  <c r="G30" i="5"/>
  <c r="O29" i="4"/>
  <c r="Q29" i="5" s="1"/>
  <c r="N29" i="5"/>
  <c r="D120" i="4"/>
  <c r="H29" i="5"/>
  <c r="F29" i="5"/>
  <c r="H28" i="5"/>
  <c r="G28" i="5"/>
  <c r="M27" i="4"/>
  <c r="O27" i="5" s="1"/>
  <c r="J27" i="5"/>
  <c r="G27" i="5"/>
  <c r="D27" i="4"/>
  <c r="D27" i="5" s="1"/>
  <c r="M26" i="4"/>
  <c r="O26" i="5" s="1"/>
  <c r="E126" i="4"/>
  <c r="J26" i="5"/>
  <c r="I26" i="5"/>
  <c r="H26" i="5"/>
  <c r="G26" i="5"/>
  <c r="M25" i="4"/>
  <c r="N25" i="5"/>
  <c r="K25" i="5"/>
  <c r="J25" i="5"/>
  <c r="I25" i="5"/>
  <c r="G25" i="5"/>
  <c r="N24" i="5"/>
  <c r="E119" i="4"/>
  <c r="J24" i="5"/>
  <c r="I24" i="5"/>
  <c r="H24" i="5"/>
  <c r="G24" i="5"/>
  <c r="P23" i="4"/>
  <c r="R23" i="5" s="1"/>
  <c r="O23" i="4"/>
  <c r="Q23" i="5" s="1"/>
  <c r="M23" i="4"/>
  <c r="O23" i="5" s="1"/>
  <c r="N23" i="5"/>
  <c r="I23" i="5"/>
  <c r="H23" i="5"/>
  <c r="G23" i="5"/>
  <c r="O22" i="4"/>
  <c r="Q22" i="5" s="1"/>
  <c r="M22" i="4"/>
  <c r="F20" i="4"/>
  <c r="M19" i="4"/>
  <c r="F19" i="4"/>
  <c r="O19" i="4" s="1"/>
  <c r="L16" i="4"/>
  <c r="K16" i="4"/>
  <c r="J16" i="4"/>
  <c r="J16" i="5" s="1"/>
  <c r="I16" i="4"/>
  <c r="H16" i="4"/>
  <c r="H16" i="5" s="1"/>
  <c r="G16" i="4"/>
  <c r="G16" i="5" s="1"/>
  <c r="N15" i="5"/>
  <c r="D110" i="4"/>
  <c r="J15" i="5"/>
  <c r="H15" i="5"/>
  <c r="G15" i="5"/>
  <c r="O14" i="4"/>
  <c r="Q14" i="5" s="1"/>
  <c r="J14" i="5"/>
  <c r="H14" i="5"/>
  <c r="J13" i="5"/>
  <c r="I13" i="5"/>
  <c r="H13" i="5"/>
  <c r="O12" i="4"/>
  <c r="Q12" i="5" s="1"/>
  <c r="L12" i="4"/>
  <c r="N12" i="5" s="1"/>
  <c r="K12" i="5"/>
  <c r="J12" i="5"/>
  <c r="I12" i="5"/>
  <c r="H12" i="5"/>
  <c r="O10" i="4"/>
  <c r="M10" i="4"/>
  <c r="F20" i="5" l="1"/>
  <c r="G68" i="5"/>
  <c r="O46" i="5"/>
  <c r="H68" i="5"/>
  <c r="H72" i="5" s="1"/>
  <c r="K47" i="5"/>
  <c r="M72" i="5"/>
  <c r="O19" i="5"/>
  <c r="J73" i="4"/>
  <c r="M69" i="4"/>
  <c r="J99" i="4"/>
  <c r="J98" i="5" s="1"/>
  <c r="M43" i="5"/>
  <c r="F98" i="5"/>
  <c r="J63" i="5"/>
  <c r="J72" i="5" s="1"/>
  <c r="N68" i="5"/>
  <c r="F62" i="5"/>
  <c r="P35" i="4"/>
  <c r="R35" i="5" s="1"/>
  <c r="N63" i="5"/>
  <c r="J98" i="4"/>
  <c r="J97" i="5" s="1"/>
  <c r="H98" i="5"/>
  <c r="H98" i="4"/>
  <c r="H97" i="5" s="1"/>
  <c r="I99" i="4"/>
  <c r="M73" i="4"/>
  <c r="Q69" i="5"/>
  <c r="O69" i="4"/>
  <c r="H89" i="5"/>
  <c r="I90" i="4"/>
  <c r="J90" i="4" s="1"/>
  <c r="J89" i="5" s="1"/>
  <c r="N39" i="5"/>
  <c r="G56" i="4" a="1"/>
  <c r="G56" i="4" s="1"/>
  <c r="O22" i="5"/>
  <c r="F24" i="5"/>
  <c r="O24" i="4"/>
  <c r="F21" i="4"/>
  <c r="D115" i="4"/>
  <c r="K51" i="5"/>
  <c r="K73" i="4"/>
  <c r="E115" i="4"/>
  <c r="P13" i="4"/>
  <c r="R13" i="5" s="1"/>
  <c r="G21" i="4"/>
  <c r="G44" i="4" s="1"/>
  <c r="G58" i="4" s="1"/>
  <c r="G75" i="4" s="1"/>
  <c r="N51" i="5"/>
  <c r="N55" i="5" s="1" a="1"/>
  <c r="N55" i="5" s="1"/>
  <c r="L56" i="4" a="1"/>
  <c r="L56" i="4" s="1"/>
  <c r="M52" i="4"/>
  <c r="O51" i="5" s="1"/>
  <c r="F70" i="5"/>
  <c r="F68" i="5" s="1"/>
  <c r="F72" i="5" s="1"/>
  <c r="F69" i="4"/>
  <c r="O71" i="4"/>
  <c r="H21" i="4"/>
  <c r="H44" i="4" s="1"/>
  <c r="H58" i="4" s="1"/>
  <c r="H75" i="4" s="1"/>
  <c r="E138" i="4"/>
  <c r="D138" i="4"/>
  <c r="K36" i="5"/>
  <c r="M36" i="4"/>
  <c r="O36" i="5" s="1"/>
  <c r="F41" i="5"/>
  <c r="O42" i="4"/>
  <c r="Q41" i="5" s="1"/>
  <c r="G91" i="4"/>
  <c r="F89" i="4"/>
  <c r="O14" i="5"/>
  <c r="I21" i="4"/>
  <c r="K39" i="5"/>
  <c r="D136" i="4"/>
  <c r="P40" i="4"/>
  <c r="R39" i="5" s="1"/>
  <c r="E136" i="4"/>
  <c r="M65" i="4"/>
  <c r="O64" i="5" s="1"/>
  <c r="F49" i="5"/>
  <c r="F49" i="4"/>
  <c r="O49" i="4" s="1"/>
  <c r="O50" i="4"/>
  <c r="Q49" i="5" s="1"/>
  <c r="E107" i="4"/>
  <c r="G63" i="5"/>
  <c r="I16" i="5"/>
  <c r="I44" i="4"/>
  <c r="P36" i="4"/>
  <c r="R36" i="5" s="1"/>
  <c r="G48" i="5"/>
  <c r="G98" i="4"/>
  <c r="G97" i="5" s="1"/>
  <c r="G98" i="5"/>
  <c r="H49" i="4"/>
  <c r="L64" i="4"/>
  <c r="M64" i="4" s="1"/>
  <c r="F85" i="5"/>
  <c r="F84" i="4"/>
  <c r="P12" i="4"/>
  <c r="R12" i="5" s="1"/>
  <c r="F25" i="5"/>
  <c r="O25" i="4"/>
  <c r="M33" i="4"/>
  <c r="O33" i="5" s="1"/>
  <c r="J86" i="4"/>
  <c r="J85" i="5" s="1"/>
  <c r="F13" i="5"/>
  <c r="O13" i="4"/>
  <c r="Q13" i="5" s="1"/>
  <c r="J22" i="5"/>
  <c r="J43" i="5" s="1"/>
  <c r="J21" i="4"/>
  <c r="J44" i="4" s="1"/>
  <c r="P54" i="4"/>
  <c r="R53" i="5" s="1"/>
  <c r="H56" i="4" a="1"/>
  <c r="H56" i="4" s="1"/>
  <c r="F86" i="5"/>
  <c r="J87" i="4"/>
  <c r="J86" i="5" s="1"/>
  <c r="G43" i="5"/>
  <c r="G55" i="5" a="1"/>
  <c r="G55" i="5" s="1"/>
  <c r="D116" i="4"/>
  <c r="K22" i="5"/>
  <c r="P22" i="4"/>
  <c r="R22" i="5" s="1"/>
  <c r="K21" i="4"/>
  <c r="M53" i="4"/>
  <c r="O52" i="5" s="1"/>
  <c r="O55" i="4"/>
  <c r="F54" i="5"/>
  <c r="H43" i="5"/>
  <c r="J56" i="4" a="1"/>
  <c r="J56" i="4" s="1"/>
  <c r="J51" i="5"/>
  <c r="D132" i="4"/>
  <c r="K40" i="5"/>
  <c r="M41" i="4"/>
  <c r="O40" i="5" s="1"/>
  <c r="P70" i="4"/>
  <c r="R69" i="5" s="1"/>
  <c r="J95" i="4"/>
  <c r="J94" i="5" s="1"/>
  <c r="L73" i="4"/>
  <c r="O30" i="4"/>
  <c r="Q30" i="5" s="1"/>
  <c r="F30" i="5"/>
  <c r="K27" i="5"/>
  <c r="E118" i="4"/>
  <c r="D118" i="4"/>
  <c r="Q64" i="5"/>
  <c r="F94" i="5"/>
  <c r="K33" i="5"/>
  <c r="E133" i="4"/>
  <c r="P33" i="4"/>
  <c r="R33" i="5" s="1"/>
  <c r="F16" i="4"/>
  <c r="F12" i="5"/>
  <c r="N22" i="5"/>
  <c r="L21" i="4"/>
  <c r="L44" i="4" s="1"/>
  <c r="L58" i="4" s="1"/>
  <c r="L75" i="4" s="1"/>
  <c r="I51" i="5"/>
  <c r="I56" i="4" a="1"/>
  <c r="I56" i="4" s="1"/>
  <c r="F15" i="5"/>
  <c r="O15" i="4"/>
  <c r="N26" i="5"/>
  <c r="M31" i="4"/>
  <c r="O31" i="5" s="1"/>
  <c r="G64" i="4"/>
  <c r="G73" i="4" s="1"/>
  <c r="D137" i="4"/>
  <c r="F27" i="5"/>
  <c r="O27" i="4"/>
  <c r="Q27" i="5" s="1"/>
  <c r="M29" i="4"/>
  <c r="O29" i="5" s="1"/>
  <c r="P37" i="4"/>
  <c r="R37" i="5" s="1"/>
  <c r="K56" i="4" a="1"/>
  <c r="K56" i="4" s="1"/>
  <c r="M50" i="4"/>
  <c r="K49" i="5"/>
  <c r="E111" i="4"/>
  <c r="D129" i="4"/>
  <c r="F34" i="5"/>
  <c r="I69" i="5"/>
  <c r="I68" i="5" s="1"/>
  <c r="F28" i="5"/>
  <c r="O28" i="4"/>
  <c r="M34" i="4"/>
  <c r="O34" i="5" s="1"/>
  <c r="K34" i="5"/>
  <c r="G49" i="4"/>
  <c r="J50" i="5"/>
  <c r="J49" i="4"/>
  <c r="K16" i="5"/>
  <c r="K44" i="4"/>
  <c r="K31" i="5"/>
  <c r="D128" i="4"/>
  <c r="E128" i="4"/>
  <c r="P51" i="4"/>
  <c r="R50" i="5" s="1"/>
  <c r="K50" i="5"/>
  <c r="E113" i="4"/>
  <c r="F87" i="5"/>
  <c r="J88" i="4"/>
  <c r="J87" i="5" s="1"/>
  <c r="J96" i="4"/>
  <c r="J95" i="5" s="1"/>
  <c r="F99" i="5"/>
  <c r="J100" i="4"/>
  <c r="J99" i="5" s="1"/>
  <c r="P34" i="4"/>
  <c r="R34" i="5" s="1"/>
  <c r="M37" i="4"/>
  <c r="O37" i="5" s="1"/>
  <c r="I49" i="4"/>
  <c r="I49" i="5"/>
  <c r="K66" i="5"/>
  <c r="K63" i="5" s="1"/>
  <c r="P67" i="4"/>
  <c r="R66" i="5" s="1"/>
  <c r="M51" i="4"/>
  <c r="O50" i="5" s="1"/>
  <c r="K28" i="5"/>
  <c r="D122" i="4"/>
  <c r="P31" i="4"/>
  <c r="R31" i="5" s="1"/>
  <c r="P43" i="4"/>
  <c r="F51" i="5"/>
  <c r="O52" i="4"/>
  <c r="Q51" i="5" s="1"/>
  <c r="E108" i="4"/>
  <c r="M66" i="4"/>
  <c r="O65" i="5" s="1"/>
  <c r="D108" i="4"/>
  <c r="E139" i="4"/>
  <c r="K41" i="5"/>
  <c r="H49" i="5"/>
  <c r="K62" i="5"/>
  <c r="E121" i="4"/>
  <c r="D121" i="4"/>
  <c r="K23" i="5"/>
  <c r="M24" i="4"/>
  <c r="O24" i="5" s="1"/>
  <c r="P29" i="4"/>
  <c r="R29" i="5" s="1"/>
  <c r="M30" i="4"/>
  <c r="O30" i="5" s="1"/>
  <c r="M35" i="4"/>
  <c r="O35" i="5" s="1"/>
  <c r="K69" i="5"/>
  <c r="K68" i="5" s="1"/>
  <c r="E114" i="4"/>
  <c r="M71" i="4"/>
  <c r="O70" i="5" s="1"/>
  <c r="O68" i="5" s="1"/>
  <c r="E122" i="4"/>
  <c r="E140" i="4"/>
  <c r="F38" i="5"/>
  <c r="M55" i="5" a="1"/>
  <c r="M55" i="5" s="1"/>
  <c r="L72" i="5"/>
  <c r="K38" i="5"/>
  <c r="P39" i="4"/>
  <c r="R38" i="5" s="1"/>
  <c r="F63" i="5"/>
  <c r="F40" i="5"/>
  <c r="O41" i="4"/>
  <c r="Q40" i="5" s="1"/>
  <c r="P42" i="4"/>
  <c r="R41" i="5" s="1"/>
  <c r="I64" i="5"/>
  <c r="I63" i="5" s="1"/>
  <c r="I64" i="4"/>
  <c r="I73" i="4" s="1"/>
  <c r="E120" i="4"/>
  <c r="K14" i="5"/>
  <c r="P14" i="4"/>
  <c r="R14" i="5" s="1"/>
  <c r="M15" i="4"/>
  <c r="F26" i="5"/>
  <c r="O26" i="4"/>
  <c r="M28" i="4"/>
  <c r="O28" i="5" s="1"/>
  <c r="K49" i="4"/>
  <c r="F56" i="4" a="1"/>
  <c r="F56" i="4" s="1"/>
  <c r="O56" i="4" s="1"/>
  <c r="F64" i="4"/>
  <c r="O66" i="4"/>
  <c r="I93" i="4"/>
  <c r="D113" i="4"/>
  <c r="D123" i="4"/>
  <c r="E130" i="4"/>
  <c r="L55" i="5" a="1"/>
  <c r="L55" i="5" s="1"/>
  <c r="H64" i="4"/>
  <c r="H73" i="4" s="1"/>
  <c r="K32" i="5"/>
  <c r="D134" i="4"/>
  <c r="P32" i="4"/>
  <c r="R32" i="5" s="1"/>
  <c r="D135" i="4"/>
  <c r="E135" i="4"/>
  <c r="L43" i="5"/>
  <c r="L57" i="5" s="1"/>
  <c r="L74" i="5" s="1"/>
  <c r="G72" i="5" l="1"/>
  <c r="J55" i="5" a="1"/>
  <c r="J55" i="5" s="1"/>
  <c r="J57" i="5" s="1"/>
  <c r="J74" i="5" s="1"/>
  <c r="M57" i="5"/>
  <c r="M74" i="5" s="1"/>
  <c r="N72" i="5"/>
  <c r="D141" i="4"/>
  <c r="G57" i="5"/>
  <c r="E141" i="4"/>
  <c r="F55" i="5" a="1"/>
  <c r="F55" i="5" s="1"/>
  <c r="Q55" i="5" s="1"/>
  <c r="G74" i="5"/>
  <c r="Q15" i="5"/>
  <c r="P15" i="4"/>
  <c r="R15" i="5" s="1"/>
  <c r="Q24" i="5"/>
  <c r="P24" i="4"/>
  <c r="R24" i="5" s="1"/>
  <c r="P50" i="4"/>
  <c r="R49" i="5" s="1"/>
  <c r="N48" i="5"/>
  <c r="M21" i="4"/>
  <c r="P30" i="4"/>
  <c r="R30" i="5" s="1"/>
  <c r="N43" i="5"/>
  <c r="N57" i="5" s="1"/>
  <c r="I43" i="5"/>
  <c r="I92" i="5"/>
  <c r="J93" i="4"/>
  <c r="J92" i="5" s="1"/>
  <c r="O15" i="5"/>
  <c r="M16" i="4"/>
  <c r="Q65" i="5"/>
  <c r="Q63" i="5" s="1"/>
  <c r="P66" i="4"/>
  <c r="R65" i="5" s="1"/>
  <c r="I55" i="5" a="1"/>
  <c r="I55" i="5" s="1"/>
  <c r="I48" i="5"/>
  <c r="Q28" i="5"/>
  <c r="P28" i="4"/>
  <c r="R28" i="5" s="1"/>
  <c r="Q54" i="5"/>
  <c r="P55" i="4"/>
  <c r="R54" i="5" s="1"/>
  <c r="I98" i="4"/>
  <c r="I97" i="5" s="1"/>
  <c r="I98" i="5"/>
  <c r="I72" i="5"/>
  <c r="F48" i="5"/>
  <c r="Q48" i="5" s="1"/>
  <c r="J48" i="5"/>
  <c r="O64" i="4"/>
  <c r="P64" i="4" s="1"/>
  <c r="O63" i="5"/>
  <c r="F88" i="5"/>
  <c r="K58" i="4"/>
  <c r="G89" i="4"/>
  <c r="H91" i="4"/>
  <c r="G90" i="5"/>
  <c r="H48" i="5"/>
  <c r="H55" i="5" a="1"/>
  <c r="H55" i="5" s="1"/>
  <c r="H57" i="5" s="1"/>
  <c r="H74" i="5" s="1"/>
  <c r="K55" i="5" a="1"/>
  <c r="K55" i="5" s="1"/>
  <c r="K48" i="5"/>
  <c r="P27" i="4"/>
  <c r="R27" i="5" s="1"/>
  <c r="J84" i="4"/>
  <c r="J83" i="5" s="1"/>
  <c r="F83" i="5"/>
  <c r="F83" i="4"/>
  <c r="P69" i="4"/>
  <c r="I89" i="5"/>
  <c r="Q26" i="5"/>
  <c r="P26" i="4"/>
  <c r="R26" i="5" s="1"/>
  <c r="K72" i="5"/>
  <c r="O49" i="5"/>
  <c r="M56" i="4" a="1"/>
  <c r="M56" i="4" s="1"/>
  <c r="M49" i="4"/>
  <c r="F16" i="5"/>
  <c r="F44" i="4"/>
  <c r="F58" i="4" s="1"/>
  <c r="O16" i="4"/>
  <c r="P41" i="4"/>
  <c r="R40" i="5" s="1"/>
  <c r="Q70" i="5"/>
  <c r="Q68" i="5" s="1"/>
  <c r="P71" i="4"/>
  <c r="R70" i="5" s="1"/>
  <c r="P49" i="4"/>
  <c r="P25" i="4"/>
  <c r="R25" i="5" s="1"/>
  <c r="Q25" i="5"/>
  <c r="J58" i="4"/>
  <c r="J75" i="4" s="1"/>
  <c r="I58" i="4"/>
  <c r="I75" i="4" s="1"/>
  <c r="O21" i="4"/>
  <c r="P21" i="4" s="1"/>
  <c r="P56" i="4"/>
  <c r="K43" i="5"/>
  <c r="F97" i="4"/>
  <c r="F73" i="4"/>
  <c r="P52" i="4"/>
  <c r="R51" i="5" s="1"/>
  <c r="F43" i="5" l="1"/>
  <c r="F57" i="5" s="1"/>
  <c r="F74" i="5" s="1"/>
  <c r="K57" i="5"/>
  <c r="K74" i="5" s="1"/>
  <c r="N74" i="5"/>
  <c r="R63" i="5"/>
  <c r="Q72" i="5"/>
  <c r="R68" i="5"/>
  <c r="F96" i="5"/>
  <c r="J97" i="4"/>
  <c r="J96" i="5" s="1"/>
  <c r="F94" i="4"/>
  <c r="F82" i="4" s="1"/>
  <c r="H90" i="5"/>
  <c r="I91" i="4"/>
  <c r="J91" i="4" s="1"/>
  <c r="J90" i="5" s="1"/>
  <c r="H89" i="4"/>
  <c r="F75" i="4"/>
  <c r="G88" i="5"/>
  <c r="G83" i="4"/>
  <c r="F82" i="5"/>
  <c r="R21" i="5"/>
  <c r="O73" i="4"/>
  <c r="P73" i="4" s="1"/>
  <c r="Q16" i="5"/>
  <c r="Q43" i="5" s="1"/>
  <c r="Q57" i="5" s="1"/>
  <c r="Q74" i="5" s="1"/>
  <c r="O44" i="4"/>
  <c r="P16" i="4"/>
  <c r="R16" i="5" s="1"/>
  <c r="O55" i="5" a="1"/>
  <c r="O55" i="5" s="1"/>
  <c r="R55" i="5" s="1"/>
  <c r="O48" i="5"/>
  <c r="R48" i="5" s="1"/>
  <c r="O16" i="5"/>
  <c r="O43" i="5" s="1"/>
  <c r="M44" i="4"/>
  <c r="M58" i="4" s="1"/>
  <c r="M75" i="4" s="1"/>
  <c r="O72" i="5"/>
  <c r="I57" i="5"/>
  <c r="I74" i="5" s="1"/>
  <c r="K75" i="4"/>
  <c r="G82" i="5" l="1"/>
  <c r="G82" i="4"/>
  <c r="F102" i="4"/>
  <c r="F81" i="5"/>
  <c r="J94" i="4"/>
  <c r="J93" i="5" s="1"/>
  <c r="F93" i="5"/>
  <c r="O58" i="4"/>
  <c r="P44" i="4"/>
  <c r="R72" i="5"/>
  <c r="H83" i="4"/>
  <c r="H88" i="5"/>
  <c r="O57" i="5"/>
  <c r="R43" i="5"/>
  <c r="I90" i="5"/>
  <c r="I89" i="4"/>
  <c r="J89" i="4"/>
  <c r="J88" i="5" s="1"/>
  <c r="Q75" i="4"/>
  <c r="E142" i="4"/>
  <c r="I88" i="5" l="1"/>
  <c r="I83" i="4"/>
  <c r="G102" i="4"/>
  <c r="G101" i="5" s="1"/>
  <c r="G81" i="5"/>
  <c r="R57" i="5"/>
  <c r="O74" i="5"/>
  <c r="R74" i="5" s="1"/>
  <c r="H82" i="5"/>
  <c r="H82" i="4"/>
  <c r="J83" i="4"/>
  <c r="J82" i="5" s="1"/>
  <c r="O75" i="4"/>
  <c r="P75" i="4" s="1"/>
  <c r="P58" i="4"/>
  <c r="F101" i="5"/>
  <c r="J102" i="4"/>
  <c r="J101" i="5" s="1"/>
  <c r="H102" i="4" l="1"/>
  <c r="H101" i="5" s="1"/>
  <c r="H81" i="5"/>
  <c r="I82" i="5"/>
  <c r="I82" i="4"/>
  <c r="I102" i="4" l="1"/>
  <c r="I101" i="5" s="1"/>
  <c r="I81" i="5"/>
  <c r="J82" i="4"/>
  <c r="J81" i="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<sst xmlns="http://schemas.openxmlformats.org/spreadsheetml/2006/main" count="409" uniqueCount="216">
  <si>
    <t>Mês:</t>
  </si>
  <si>
    <t>→Menu←</t>
  </si>
  <si>
    <t>Trim:</t>
  </si>
  <si>
    <t>RBSE</t>
  </si>
  <si>
    <t>R&amp;M Base Blindada</t>
  </si>
  <si>
    <t>R&amp;M Base Incremental com RAP Prévia</t>
  </si>
  <si>
    <t>R&amp;M Base Incremental sem RAP Prévia</t>
  </si>
  <si>
    <t>Total</t>
  </si>
  <si>
    <t>TOTAL</t>
  </si>
  <si>
    <t>-</t>
  </si>
  <si>
    <t>RBSE Econômico</t>
  </si>
  <si>
    <t>R&amp;I Shielded Base</t>
  </si>
  <si>
    <t>R&amp;I Incremental Base (with Preview RAP)</t>
  </si>
  <si>
    <t>R&amp;I Incremental Base (without Preview RAP)</t>
  </si>
  <si>
    <t>Anuidade Melhorias</t>
  </si>
  <si>
    <t xml:space="preserve">Retrofitting Annual Fee </t>
  </si>
  <si>
    <t>Ciclo 24/25</t>
  </si>
  <si>
    <t>Ciclo 25/26</t>
  </si>
  <si>
    <t>Ciclo 26/27</t>
  </si>
  <si>
    <t>Ciclo 27/28</t>
  </si>
  <si>
    <t>Cycle 24/25</t>
  </si>
  <si>
    <t>Cycle 25/26</t>
  </si>
  <si>
    <t>Cycle 26/27</t>
  </si>
  <si>
    <t>Cycle 27/28</t>
  </si>
  <si>
    <t>IPCA Ciclo</t>
  </si>
  <si>
    <t>RAP Ciclo (R$ Milhões)</t>
  </si>
  <si>
    <t>IGP-M Ciclo</t>
  </si>
  <si>
    <t>Controladora</t>
  </si>
  <si>
    <t>Concessionária</t>
  </si>
  <si>
    <t>Contrato</t>
  </si>
  <si>
    <t>Projeto</t>
  </si>
  <si>
    <t>índice</t>
  </si>
  <si>
    <t>Inflação</t>
  </si>
  <si>
    <t>R&amp;M</t>
  </si>
  <si>
    <t>RTP</t>
  </si>
  <si>
    <t>Outros¹</t>
  </si>
  <si>
    <t>RAP 
Ciclo 24/25</t>
  </si>
  <si>
    <t>PA</t>
  </si>
  <si>
    <t>Var %
ex-PA</t>
  </si>
  <si>
    <t>REH 3.216</t>
  </si>
  <si>
    <t>REH 3.348</t>
  </si>
  <si>
    <t>com PA</t>
  </si>
  <si>
    <t xml:space="preserve">ISA ENERGIA BRASIL </t>
  </si>
  <si>
    <t>059/2001</t>
  </si>
  <si>
    <t>O&amp;M</t>
  </si>
  <si>
    <t>IPCA</t>
  </si>
  <si>
    <t>012/2016</t>
  </si>
  <si>
    <t>PBTE</t>
  </si>
  <si>
    <t>Total Controladora Operacional</t>
  </si>
  <si>
    <t>Subsidiárias Controladas</t>
  </si>
  <si>
    <t>Outros²</t>
  </si>
  <si>
    <t>Subsidiárias (100%) em operação</t>
  </si>
  <si>
    <t>IE Aguapeí</t>
  </si>
  <si>
    <t>046/2017</t>
  </si>
  <si>
    <t>Aguapeí</t>
  </si>
  <si>
    <t>IE Itaúnas</t>
  </si>
  <si>
    <t>018/2017</t>
  </si>
  <si>
    <t>Itaúnas</t>
  </si>
  <si>
    <t>IE Itaquerê</t>
  </si>
  <si>
    <t>027/2017</t>
  </si>
  <si>
    <t>Itaquerê</t>
  </si>
  <si>
    <t>IEMG</t>
  </si>
  <si>
    <t>004/2007</t>
  </si>
  <si>
    <t>007/2020</t>
  </si>
  <si>
    <t>Triângulo Mineiro³</t>
  </si>
  <si>
    <t>IENNE</t>
  </si>
  <si>
    <t>001/2008</t>
  </si>
  <si>
    <t>IE Japi</t>
  </si>
  <si>
    <t>026/2009</t>
  </si>
  <si>
    <t>Serra do Japi</t>
  </si>
  <si>
    <t>IE Jaguar 9</t>
  </si>
  <si>
    <t>015/2008</t>
  </si>
  <si>
    <t>Getulina</t>
  </si>
  <si>
    <t>IE Biguaçu</t>
  </si>
  <si>
    <t>012/2018</t>
  </si>
  <si>
    <t>Biguaçu</t>
  </si>
  <si>
    <t>IE Jaguar 6</t>
  </si>
  <si>
    <t>143/2001</t>
  </si>
  <si>
    <t>Botucatu-Xavantes</t>
  </si>
  <si>
    <t>IGP-M</t>
  </si>
  <si>
    <t>042/2017</t>
  </si>
  <si>
    <t>Bauru</t>
  </si>
  <si>
    <t>IE Tigabi</t>
  </si>
  <si>
    <t>026/2017</t>
  </si>
  <si>
    <t>Tibagi</t>
  </si>
  <si>
    <t>006/2020</t>
  </si>
  <si>
    <t>Três lagoas</t>
  </si>
  <si>
    <t xml:space="preserve">IE SUL </t>
  </si>
  <si>
    <t>016/2008</t>
  </si>
  <si>
    <t>Forquilinha</t>
  </si>
  <si>
    <t>013/2008</t>
  </si>
  <si>
    <t>Scharlau</t>
  </si>
  <si>
    <t>Evrecy</t>
  </si>
  <si>
    <t>020/2008</t>
  </si>
  <si>
    <t>001/2020</t>
  </si>
  <si>
    <t>Minuano</t>
  </si>
  <si>
    <t>IE Itapura</t>
  </si>
  <si>
    <t>021/2018</t>
  </si>
  <si>
    <t>Lorena</t>
  </si>
  <si>
    <t>021/2011</t>
  </si>
  <si>
    <t>Itapeti</t>
  </si>
  <si>
    <t>IE Jaguar 8</t>
  </si>
  <si>
    <t>012/2008</t>
  </si>
  <si>
    <t>Piratininga</t>
  </si>
  <si>
    <t>IE Pinheiros</t>
  </si>
  <si>
    <t>018/2008</t>
  </si>
  <si>
    <t>Atibaia II</t>
  </si>
  <si>
    <t>Consolidado ISA ENERGIA BRASIL em operação</t>
  </si>
  <si>
    <t>Subsidiárias Controle Compartilhado</t>
  </si>
  <si>
    <t>Outros</t>
  </si>
  <si>
    <t>Subsidiárias (não consolidadas) em operação</t>
  </si>
  <si>
    <t>IE Madeira  (51%)</t>
  </si>
  <si>
    <t>013/2009</t>
  </si>
  <si>
    <t>Lote D</t>
  </si>
  <si>
    <t>015/2009</t>
  </si>
  <si>
    <t>Lote F</t>
  </si>
  <si>
    <t>IE Paraguaçu (50%)</t>
  </si>
  <si>
    <t>003/2017</t>
  </si>
  <si>
    <t>Paraguaçu</t>
  </si>
  <si>
    <t>IE Garanhuns (51%)</t>
  </si>
  <si>
    <t>022/2011</t>
  </si>
  <si>
    <t>Garanhuns</t>
  </si>
  <si>
    <t>IE Aimorés (50%)</t>
  </si>
  <si>
    <t>004/2017</t>
  </si>
  <si>
    <t>Aimorés</t>
  </si>
  <si>
    <t>IE Ivaí (50%)</t>
  </si>
  <si>
    <t>022/2017</t>
  </si>
  <si>
    <t>Ivaí</t>
  </si>
  <si>
    <t>Participação ISA ENERGIA BRASIL</t>
  </si>
  <si>
    <t>ISA ENERGIA BRASIL Total em operação</t>
  </si>
  <si>
    <t>PROJETOS EM CONSTRUÇÃO</t>
  </si>
  <si>
    <t>Concessões Controladora em Contrução</t>
  </si>
  <si>
    <t>ISA ENERGIA BRASIL</t>
  </si>
  <si>
    <t>008/2022</t>
  </si>
  <si>
    <t>Piraquê</t>
  </si>
  <si>
    <t>006/2023</t>
  </si>
  <si>
    <t>Serra Doutrada</t>
  </si>
  <si>
    <t>012/2023</t>
  </si>
  <si>
    <t>Itatiaia</t>
  </si>
  <si>
    <t>IE Riacho Grande</t>
  </si>
  <si>
    <t>005/2021</t>
  </si>
  <si>
    <t>Riacho Grande</t>
  </si>
  <si>
    <t>011/2022</t>
  </si>
  <si>
    <t>Jacarandá</t>
  </si>
  <si>
    <t>IE Tibagi</t>
  </si>
  <si>
    <t>014/2023</t>
  </si>
  <si>
    <t>Água Vermelha</t>
  </si>
  <si>
    <t>ISA ENERGIA BRASIL em construção</t>
  </si>
  <si>
    <t>ISA ENERGIA BRASIL TOTAL (OPERAÇÃO + CONSTRUÇÃO)</t>
  </si>
  <si>
    <r>
      <t xml:space="preserve">¹ Refere-se a redução da RAP da Subestação Centro, conforme </t>
    </r>
    <r>
      <rPr>
        <u/>
        <sz val="16"/>
        <color rgb="FF404040"/>
        <rFont val="Tahoma"/>
        <family val="2"/>
      </rPr>
      <t>8º termo aditivo do contrato 059/2001</t>
    </r>
    <r>
      <rPr>
        <sz val="16"/>
        <color rgb="FF404040"/>
        <rFont val="Tahoma"/>
        <family val="2"/>
      </rPr>
      <t xml:space="preserve">, exposto no item 3.4.5.19 da </t>
    </r>
    <r>
      <rPr>
        <u/>
        <sz val="16"/>
        <color rgb="FF404040"/>
        <rFont val="Tahoma"/>
        <family val="2"/>
      </rPr>
      <t>NT 105/2024</t>
    </r>
    <r>
      <rPr>
        <sz val="16"/>
        <color rgb="FF404040"/>
        <rFont val="Tahoma"/>
        <family val="2"/>
      </rPr>
      <t>.</t>
    </r>
  </si>
  <si>
    <t>² Redução de 50% da RAP pró-rata prevista no contrato de concessão, a partir do 15º ano da data de entrada em operação comercial.</t>
  </si>
  <si>
    <r>
      <rPr>
        <b/>
        <sz val="18"/>
        <color theme="0"/>
        <rFont val="Arial"/>
        <family val="2"/>
      </rPr>
      <t xml:space="preserve">Parcela de Ajuste (PA) Total </t>
    </r>
    <r>
      <rPr>
        <b/>
        <sz val="16"/>
        <color theme="0"/>
        <rFont val="Arial"/>
        <family val="2"/>
      </rPr>
      <t xml:space="preserve"> - Consolidado + Controladas em Conjunto</t>
    </r>
  </si>
  <si>
    <t>R$ milhões, 
valores reais data base jun/24</t>
  </si>
  <si>
    <t>(A =C+D) Concessão Paulista (contrato 059)</t>
  </si>
  <si>
    <t>(C) Total RTP Concessão Paulista</t>
  </si>
  <si>
    <t>Postergação</t>
  </si>
  <si>
    <t>Retroatividade Anual (R&amp;M)</t>
  </si>
  <si>
    <t>Outros Ajustes</t>
  </si>
  <si>
    <r>
      <t xml:space="preserve">(D) Total Reajuste Ciclo </t>
    </r>
    <r>
      <rPr>
        <b/>
        <sz val="14"/>
        <color theme="0"/>
        <rFont val="Arial"/>
        <family val="2"/>
      </rPr>
      <t>Contrato 059</t>
    </r>
  </si>
  <si>
    <r>
      <t>Apuração</t>
    </r>
    <r>
      <rPr>
        <sz val="16"/>
        <color theme="2" tint="-0.499984740745262"/>
        <rFont val="Arial"/>
        <family val="2"/>
      </rPr>
      <t xml:space="preserve"> </t>
    </r>
    <r>
      <rPr>
        <sz val="8"/>
        <color theme="2" tint="-0.499984740745262"/>
        <rFont val="Arial"/>
        <family val="2"/>
      </rPr>
      <t>(superávit/déficit TUST)¹</t>
    </r>
  </si>
  <si>
    <t>Retroativo R&amp;M</t>
  </si>
  <si>
    <t>(B) CONTRATOS LICITADOS</t>
  </si>
  <si>
    <t xml:space="preserve">RTP Retroatividade Anual </t>
  </si>
  <si>
    <r>
      <t xml:space="preserve">(A+B) TOTAL PA </t>
    </r>
    <r>
      <rPr>
        <sz val="14"/>
        <color theme="0"/>
        <rFont val="Arial"/>
        <family val="2"/>
      </rPr>
      <t>(Concessão Paulista + Licitadas)</t>
    </r>
  </si>
  <si>
    <t>¹ PA Apuração já foi provisionada pela Companhia e impacta o resultado do ciclo.</t>
  </si>
  <si>
    <t>RAP 
TOTAL</t>
  </si>
  <si>
    <t>RAP
 ISA ENERGIA BRASIL</t>
  </si>
  <si>
    <t>RAP Cycle</t>
  </si>
  <si>
    <t>Parent Company</t>
  </si>
  <si>
    <t>Concessionaire
(R$ million)</t>
  </si>
  <si>
    <t>Contract</t>
  </si>
  <si>
    <t>Project</t>
  </si>
  <si>
    <t>Index</t>
  </si>
  <si>
    <t>Inflation</t>
  </si>
  <si>
    <t>R&amp;I</t>
  </si>
  <si>
    <t>Others¹</t>
  </si>
  <si>
    <t>RAP 
24/25 Cycle</t>
  </si>
  <si>
    <t>Chg%</t>
  </si>
  <si>
    <t>Cycle Adjustment</t>
  </si>
  <si>
    <t>with PA</t>
  </si>
  <si>
    <t>Total Parent Company</t>
  </si>
  <si>
    <t>100% Controlled Subsidiaries</t>
  </si>
  <si>
    <t>Others²</t>
  </si>
  <si>
    <t>Subsidiaries (100%) in operation</t>
  </si>
  <si>
    <t>Consolidated ISA ENERGIA BRASIL in operation</t>
  </si>
  <si>
    <t>Jointly Controlled Subsidiaries (equity income)</t>
  </si>
  <si>
    <t>Others</t>
  </si>
  <si>
    <t>Subsidiaries (non-consolidated)  in operation</t>
  </si>
  <si>
    <t>Participation ISA ENERGIA BRASIL</t>
  </si>
  <si>
    <t xml:space="preserve"> ISA ENERGIA BRASIL in operation</t>
  </si>
  <si>
    <t>Project Under Construction</t>
  </si>
  <si>
    <t>Parent Company Under Construction</t>
  </si>
  <si>
    <t>Subsidiaries (100%) under construction</t>
  </si>
  <si>
    <t>ISA ENERGIA BRASIL under construction</t>
  </si>
  <si>
    <t>ISA ENERGIA BRASIL TOTAL (In Operation + Under Construction)</t>
  </si>
  <si>
    <t>¹ Refers to the reduction in Subestation Centro's RAP, according to the 8th amendment of contract 059/2001, set out in item 3.4.5.19 of NT 105/2024.</t>
  </si>
  <si>
    <t>² Reduction of 50% of the pro-rata RAP provided for in the concession contract, from the 15th year onwards from the date of entry into commercial operation.</t>
  </si>
  <si>
    <t>Adjustment Portion (PA) Total - Consolidated + Jointly Controlled Companies</t>
  </si>
  <si>
    <t>R$ million, 
real values base date jun/24</t>
  </si>
  <si>
    <t xml:space="preserve">(A =C+D) 059/2001 CONTRACT </t>
  </si>
  <si>
    <t>(C) RTP Contract 059 Total</t>
  </si>
  <si>
    <t>Postponement</t>
  </si>
  <si>
    <t>RBSE - Economic Component</t>
  </si>
  <si>
    <t>R&amp;I Annual Retroactive</t>
  </si>
  <si>
    <t>Other Adjustments</t>
  </si>
  <si>
    <t>(D) Total Cycle Readjustment - 059/2001</t>
  </si>
  <si>
    <t>Measurement (superávit/déficit TUST)¹</t>
  </si>
  <si>
    <t>R&amp;I Retroactive</t>
  </si>
  <si>
    <t>(B) NEW CONTRACTS</t>
  </si>
  <si>
    <t>RTP Annual Retroactive</t>
  </si>
  <si>
    <r>
      <t>(A+B) TOTAL PA</t>
    </r>
    <r>
      <rPr>
        <b/>
        <sz val="12"/>
        <color theme="0"/>
        <rFont val="Arial"/>
        <family val="2"/>
      </rPr>
      <t xml:space="preserve"> (Contract 059/2001 + New Contracts)</t>
    </r>
  </si>
  <si>
    <t>¹ Measurement PA has already been provisioned by the Company and should not impact the result for the cycle.</t>
  </si>
  <si>
    <t>RAP 
Ciclo 25/26</t>
  </si>
  <si>
    <t>Concessões Controladas em Construção</t>
  </si>
  <si>
    <t>RAP 
25/26 Cycle</t>
  </si>
  <si>
    <t>2T25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</si>
</sst>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[$-416]mmm\-yy;@"/>
    <numFmt numFmtId="165" formatCode="_-* #,##0_-;\-* #,##0_-;_-* &quot;-&quot;??_-;_-@_-"/>
    <numFmt numFmtId="166" formatCode="#,##0.0;\-#,##0.0"/>
    <numFmt numFmtId="167" formatCode="0.0%"/>
    <numFmt numFmtId="168" formatCode="#,##0.0_ ;\-#,##0.0\ "/>
    <numFmt numFmtId="169" formatCode="0.000%"/>
    <numFmt numFmtId="170" formatCode="#,##0.0"/>
    <numFmt numFmtId="171" formatCode="#,##0.0;\(#,##0.0\)"/>
    <numFmt numFmtId="172" formatCode="_(* #,##0.00_);_(* \(#,##0.00\);_(* &quot;-&quot;??_);_(@_)"/>
    <numFmt numFmtId="173" formatCode="_(* #,##0_);_(* \(#,##0\);_(* &quot;-&quot;??_);_(@_)"/>
    <numFmt numFmtId="175" formatCode="#,##0;\(#,##0\)"/>
    <numFmt numFmtId="176" formatCode="_-* #,##0.0_-;\-* #,##0.0_-;_-* &quot;-&quot;??_-;_-@_-"/>
  </numFmts>
  <fonts count="3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u/>
      <sz val="16"/>
      <color rgb="FFFFFFFF"/>
      <name val="Arial"/>
      <family val="2"/>
    </font>
    <font>
      <b/>
      <sz val="16"/>
      <color rgb="FF002060"/>
      <name val="Arial"/>
      <family val="2"/>
    </font>
    <font>
      <sz val="16"/>
      <color rgb="FF002060"/>
      <name val="Arial"/>
      <family val="2"/>
    </font>
    <font>
      <sz val="16"/>
      <name val="Arial"/>
      <family val="2"/>
    </font>
    <font>
      <sz val="16"/>
      <color theme="1" tint="0.249977111117893"/>
      <name val="Arial"/>
      <family val="2"/>
    </font>
    <font>
      <b/>
      <sz val="12"/>
      <color theme="0"/>
      <name val="Arial"/>
      <family val="2"/>
    </font>
    <font>
      <b/>
      <sz val="22"/>
      <color theme="0"/>
      <name val="Arial"/>
      <family val="2"/>
    </font>
    <font>
      <b/>
      <sz val="18"/>
      <color theme="0"/>
      <name val="Arial"/>
      <family val="2"/>
    </font>
    <font>
      <sz val="18"/>
      <color theme="1"/>
      <name val="Arial"/>
      <family val="2"/>
    </font>
    <font>
      <sz val="16"/>
      <color theme="1"/>
      <name val="Aptos Narrow"/>
      <family val="2"/>
      <scheme val="minor"/>
    </font>
    <font>
      <sz val="18"/>
      <color theme="0" tint="-0.499984740745262"/>
      <name val="Arial"/>
      <family val="2"/>
    </font>
    <font>
      <sz val="18"/>
      <color theme="2" tint="-0.499984740745262"/>
      <name val="Arial"/>
      <family val="2"/>
    </font>
    <font>
      <b/>
      <sz val="18"/>
      <color theme="0" tint="-0.499984740745262"/>
      <name val="Arial"/>
      <family val="2"/>
    </font>
    <font>
      <sz val="18"/>
      <name val="Arial"/>
      <family val="2"/>
    </font>
    <font>
      <sz val="16"/>
      <color theme="0" tint="-0.499984740745262"/>
      <name val="Arial"/>
      <family val="2"/>
    </font>
    <font>
      <sz val="11"/>
      <name val="Calibri"/>
      <family val="2"/>
    </font>
    <font>
      <sz val="18"/>
      <color theme="1" tint="0.249977111117893"/>
      <name val="Arial"/>
      <family val="2"/>
    </font>
    <font>
      <sz val="16"/>
      <color rgb="FF404040"/>
      <name val="Tahoma"/>
      <family val="2"/>
    </font>
    <font>
      <u/>
      <sz val="16"/>
      <color rgb="FF404040"/>
      <name val="Tahoma"/>
      <family val="2"/>
    </font>
    <font>
      <b/>
      <sz val="16"/>
      <name val="Arial"/>
      <family val="2"/>
    </font>
    <font>
      <sz val="14"/>
      <color rgb="FF404040"/>
      <name val="Tahoma"/>
      <family val="2"/>
    </font>
    <font>
      <b/>
      <sz val="16"/>
      <color rgb="FFFFFFFF"/>
      <name val="Arial"/>
      <family val="2"/>
    </font>
    <font>
      <b/>
      <sz val="16"/>
      <color theme="2" tint="-0.499984740745262"/>
      <name val="Arial"/>
      <family val="2"/>
    </font>
    <font>
      <sz val="16"/>
      <color theme="2" tint="-0.499984740745262"/>
      <name val="Arial"/>
      <family val="2"/>
    </font>
    <font>
      <b/>
      <sz val="14"/>
      <color theme="0"/>
      <name val="Arial"/>
      <family val="2"/>
    </font>
    <font>
      <sz val="8"/>
      <color theme="2" tint="-0.499984740745262"/>
      <name val="Arial"/>
      <family val="2"/>
    </font>
    <font>
      <sz val="14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99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FF"/>
        <bgColor indexed="3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39"/>
      </patternFill>
    </fill>
  </fills>
  <borders count="27">
    <border>
      <left/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n">
        <color theme="5"/>
      </bottom>
      <diagonal/>
    </border>
    <border>
      <left/>
      <right/>
      <top style="medium">
        <color theme="0" tint="-0.14993743705557422"/>
      </top>
      <bottom style="medium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 tint="-0.1499374370555742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" fillId="0" borderId="0"/>
  </cellStyleXfs>
  <cellXfs count="221">
    <xf numFmtId="0" fontId="0" fillId="0" borderId="0" xfId="0"/>
    <xf numFmtId="0" fontId="3" fillId="0" borderId="0" xfId="0" applyFont="1"/>
    <xf numFmtId="0" fontId="4" fillId="0" borderId="0" xfId="0" applyFont="1"/>
    <xf numFmtId="0" fontId="7" fillId="2" borderId="2" xfId="4" applyFont="1" applyFill="1" applyBorder="1" applyAlignment="1">
      <alignment horizontal="center"/>
    </xf>
    <xf numFmtId="0" fontId="8" fillId="2" borderId="2" xfId="4" applyFont="1" applyFill="1" applyBorder="1" applyAlignment="1">
      <alignment horizontal="center"/>
    </xf>
    <xf numFmtId="164" fontId="8" fillId="2" borderId="2" xfId="4" applyNumberFormat="1" applyFont="1" applyFill="1" applyBorder="1" applyAlignment="1">
      <alignment horizontal="center"/>
    </xf>
    <xf numFmtId="0" fontId="10" fillId="0" borderId="0" xfId="0" applyFont="1"/>
    <xf numFmtId="0" fontId="8" fillId="2" borderId="0" xfId="4" applyFont="1" applyFill="1" applyAlignment="1">
      <alignment horizontal="center"/>
    </xf>
    <xf numFmtId="164" fontId="8" fillId="3" borderId="0" xfId="1" applyNumberFormat="1" applyFont="1" applyFill="1" applyBorder="1" applyAlignment="1">
      <alignment horizontal="center"/>
    </xf>
    <xf numFmtId="164" fontId="11" fillId="3" borderId="0" xfId="3" applyNumberFormat="1" applyFont="1" applyFill="1" applyBorder="1" applyAlignment="1">
      <alignment horizontal="center"/>
    </xf>
    <xf numFmtId="1" fontId="8" fillId="3" borderId="0" xfId="1" applyNumberFormat="1" applyFont="1" applyFill="1" applyBorder="1" applyAlignment="1">
      <alignment horizontal="center"/>
    </xf>
    <xf numFmtId="0" fontId="7" fillId="2" borderId="0" xfId="4" applyFont="1" applyFill="1" applyAlignment="1">
      <alignment horizontal="center"/>
    </xf>
    <xf numFmtId="0" fontId="7" fillId="2" borderId="5" xfId="4" applyFont="1" applyFill="1" applyBorder="1" applyAlignment="1">
      <alignment horizontal="center"/>
    </xf>
    <xf numFmtId="0" fontId="8" fillId="2" borderId="5" xfId="4" applyFont="1" applyFill="1" applyBorder="1" applyAlignment="1">
      <alignment horizontal="center"/>
    </xf>
    <xf numFmtId="0" fontId="0" fillId="0" borderId="0" xfId="0" applyAlignment="1">
      <alignment horizontal="right"/>
    </xf>
    <xf numFmtId="0" fontId="12" fillId="0" borderId="6" xfId="0" applyFont="1" applyBorder="1" applyAlignment="1">
      <alignment horizontal="left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10" fontId="13" fillId="0" borderId="6" xfId="2" applyNumberFormat="1" applyFont="1" applyBorder="1" applyAlignment="1">
      <alignment vertical="center"/>
    </xf>
    <xf numFmtId="0" fontId="14" fillId="4" borderId="0" xfId="5" applyFont="1" applyFill="1"/>
    <xf numFmtId="0" fontId="14" fillId="4" borderId="0" xfId="5" applyFont="1" applyFill="1" applyAlignment="1">
      <alignment vertical="center"/>
    </xf>
    <xf numFmtId="0" fontId="14" fillId="4" borderId="0" xfId="5" applyFont="1" applyFill="1" applyAlignment="1">
      <alignment horizontal="center"/>
    </xf>
    <xf numFmtId="164" fontId="9" fillId="2" borderId="2" xfId="4" applyNumberFormat="1" applyFont="1" applyFill="1" applyBorder="1" applyAlignment="1">
      <alignment horizontal="center"/>
    </xf>
    <xf numFmtId="0" fontId="9" fillId="2" borderId="0" xfId="4" applyFont="1" applyFill="1" applyAlignment="1">
      <alignment horizontal="center"/>
    </xf>
    <xf numFmtId="0" fontId="9" fillId="2" borderId="5" xfId="4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2" applyNumberFormat="1" applyFont="1"/>
    <xf numFmtId="2" fontId="13" fillId="0" borderId="6" xfId="0" applyNumberFormat="1" applyFont="1" applyBorder="1" applyAlignment="1">
      <alignment vertical="center"/>
    </xf>
    <xf numFmtId="0" fontId="4" fillId="0" borderId="6" xfId="0" applyFont="1" applyBorder="1"/>
    <xf numFmtId="10" fontId="4" fillId="0" borderId="6" xfId="2" applyNumberFormat="1" applyFont="1" applyBorder="1"/>
    <xf numFmtId="43" fontId="13" fillId="0" borderId="6" xfId="1" applyFont="1" applyBorder="1" applyAlignment="1">
      <alignment vertical="center"/>
    </xf>
    <xf numFmtId="37" fontId="14" fillId="4" borderId="0" xfId="5" applyNumberFormat="1" applyFont="1" applyFill="1"/>
    <xf numFmtId="43" fontId="14" fillId="4" borderId="0" xfId="1" applyFont="1" applyFill="1" applyAlignment="1"/>
    <xf numFmtId="0" fontId="17" fillId="2" borderId="13" xfId="5" applyFont="1" applyFill="1" applyBorder="1" applyAlignment="1">
      <alignment horizontal="left" vertical="center" indent="86"/>
    </xf>
    <xf numFmtId="0" fontId="18" fillId="2" borderId="13" xfId="5" applyFont="1" applyFill="1" applyBorder="1" applyAlignment="1">
      <alignment horizontal="center" vertical="center"/>
    </xf>
    <xf numFmtId="0" fontId="18" fillId="2" borderId="13" xfId="5" applyFont="1" applyFill="1" applyBorder="1" applyAlignment="1">
      <alignment horizontal="left" vertical="center"/>
    </xf>
    <xf numFmtId="0" fontId="18" fillId="2" borderId="0" xfId="5" applyFont="1" applyFill="1" applyAlignment="1">
      <alignment horizontal="left" vertical="center"/>
    </xf>
    <xf numFmtId="0" fontId="19" fillId="0" borderId="0" xfId="0" applyFont="1"/>
    <xf numFmtId="170" fontId="18" fillId="2" borderId="0" xfId="5" applyNumberFormat="1" applyFont="1" applyFill="1" applyAlignment="1">
      <alignment vertical="center"/>
    </xf>
    <xf numFmtId="9" fontId="18" fillId="2" borderId="0" xfId="2" applyFont="1" applyFill="1" applyAlignment="1">
      <alignment vertical="center"/>
    </xf>
    <xf numFmtId="43" fontId="8" fillId="4" borderId="0" xfId="1" applyFont="1" applyFill="1" applyAlignment="1">
      <alignment vertical="center"/>
    </xf>
    <xf numFmtId="0" fontId="18" fillId="2" borderId="9" xfId="5" applyFont="1" applyFill="1" applyBorder="1" applyAlignment="1">
      <alignment horizontal="center" vertical="center" wrapText="1"/>
    </xf>
    <xf numFmtId="37" fontId="18" fillId="2" borderId="9" xfId="5" applyNumberFormat="1" applyFont="1" applyFill="1" applyBorder="1" applyAlignment="1">
      <alignment horizontal="center" vertical="center" wrapText="1"/>
    </xf>
    <xf numFmtId="37" fontId="19" fillId="0" borderId="0" xfId="0" applyNumberFormat="1" applyFont="1"/>
    <xf numFmtId="43" fontId="8" fillId="4" borderId="12" xfId="1" applyFont="1" applyFill="1" applyBorder="1" applyAlignment="1">
      <alignment vertical="center" wrapText="1"/>
    </xf>
    <xf numFmtId="0" fontId="8" fillId="2" borderId="17" xfId="5" applyFont="1" applyFill="1" applyBorder="1" applyAlignment="1">
      <alignment horizontal="center" vertical="center"/>
    </xf>
    <xf numFmtId="0" fontId="8" fillId="2" borderId="9" xfId="5" applyFont="1" applyFill="1" applyBorder="1" applyAlignment="1">
      <alignment horizontal="center" vertical="center"/>
    </xf>
    <xf numFmtId="37" fontId="8" fillId="3" borderId="9" xfId="5" applyNumberFormat="1" applyFont="1" applyFill="1" applyBorder="1" applyAlignment="1">
      <alignment horizontal="center" vertical="center" wrapText="1"/>
    </xf>
    <xf numFmtId="0" fontId="8" fillId="3" borderId="9" xfId="5" applyFont="1" applyFill="1" applyBorder="1" applyAlignment="1">
      <alignment horizontal="center" vertical="center"/>
    </xf>
    <xf numFmtId="37" fontId="3" fillId="0" borderId="0" xfId="0" applyNumberFormat="1" applyFont="1"/>
    <xf numFmtId="43" fontId="8" fillId="4" borderId="0" xfId="1" applyFont="1" applyFill="1" applyAlignment="1">
      <alignment vertical="center" wrapText="1"/>
    </xf>
    <xf numFmtId="0" fontId="20" fillId="0" borderId="0" xfId="0" applyFont="1"/>
    <xf numFmtId="0" fontId="21" fillId="0" borderId="0" xfId="5" applyFont="1" applyAlignment="1">
      <alignment horizontal="center" vertical="center"/>
    </xf>
    <xf numFmtId="0" fontId="22" fillId="0" borderId="0" xfId="0" applyFont="1" applyAlignment="1">
      <alignment horizontal="center" vertical="center" wrapText="1" readingOrder="1"/>
    </xf>
    <xf numFmtId="37" fontId="22" fillId="0" borderId="0" xfId="1" applyNumberFormat="1" applyFont="1" applyFill="1" applyBorder="1" applyAlignment="1">
      <alignment horizontal="center" vertical="center"/>
    </xf>
    <xf numFmtId="37" fontId="22" fillId="8" borderId="0" xfId="1" applyNumberFormat="1" applyFont="1" applyFill="1" applyBorder="1" applyAlignment="1">
      <alignment horizontal="center" vertical="center"/>
    </xf>
    <xf numFmtId="167" fontId="22" fillId="8" borderId="0" xfId="2" applyNumberFormat="1" applyFont="1" applyFill="1" applyBorder="1" applyAlignment="1">
      <alignment horizontal="center" vertical="center"/>
    </xf>
    <xf numFmtId="43" fontId="15" fillId="4" borderId="0" xfId="1" applyFont="1" applyFill="1" applyBorder="1" applyAlignment="1">
      <alignment vertical="center"/>
    </xf>
    <xf numFmtId="0" fontId="22" fillId="0" borderId="18" xfId="0" applyFont="1" applyBorder="1" applyAlignment="1">
      <alignment horizontal="center" vertical="center" wrapText="1" readingOrder="1"/>
    </xf>
    <xf numFmtId="37" fontId="22" fillId="0" borderId="18" xfId="1" applyNumberFormat="1" applyFont="1" applyFill="1" applyBorder="1" applyAlignment="1">
      <alignment horizontal="center" vertical="center"/>
    </xf>
    <xf numFmtId="37" fontId="22" fillId="8" borderId="18" xfId="1" applyNumberFormat="1" applyFont="1" applyFill="1" applyBorder="1" applyAlignment="1">
      <alignment horizontal="center" vertical="center"/>
    </xf>
    <xf numFmtId="167" fontId="22" fillId="8" borderId="18" xfId="2" applyNumberFormat="1" applyFont="1" applyFill="1" applyBorder="1" applyAlignment="1">
      <alignment horizontal="center" vertical="center"/>
    </xf>
    <xf numFmtId="41" fontId="23" fillId="6" borderId="0" xfId="5" applyNumberFormat="1" applyFont="1" applyFill="1"/>
    <xf numFmtId="37" fontId="23" fillId="6" borderId="0" xfId="5" applyNumberFormat="1" applyFont="1" applyFill="1" applyAlignment="1">
      <alignment horizontal="center"/>
    </xf>
    <xf numFmtId="0" fontId="23" fillId="6" borderId="0" xfId="5" applyFont="1" applyFill="1" applyAlignment="1">
      <alignment horizontal="center"/>
    </xf>
    <xf numFmtId="0" fontId="21" fillId="0" borderId="0" xfId="0" applyFont="1" applyAlignment="1">
      <alignment horizontal="center"/>
    </xf>
    <xf numFmtId="9" fontId="23" fillId="6" borderId="0" xfId="2" applyFont="1" applyFill="1" applyAlignment="1">
      <alignment horizontal="center"/>
    </xf>
    <xf numFmtId="0" fontId="24" fillId="4" borderId="0" xfId="5" applyFont="1" applyFill="1"/>
    <xf numFmtId="37" fontId="24" fillId="4" borderId="0" xfId="5" applyNumberFormat="1" applyFont="1" applyFill="1" applyAlignment="1">
      <alignment horizontal="center"/>
    </xf>
    <xf numFmtId="0" fontId="24" fillId="4" borderId="0" xfId="5" applyFont="1" applyFill="1" applyAlignment="1">
      <alignment horizontal="center"/>
    </xf>
    <xf numFmtId="171" fontId="24" fillId="4" borderId="0" xfId="5" applyNumberFormat="1" applyFont="1" applyFill="1"/>
    <xf numFmtId="169" fontId="24" fillId="4" borderId="0" xfId="8" applyNumberFormat="1" applyFont="1" applyFill="1"/>
    <xf numFmtId="37" fontId="24" fillId="4" borderId="0" xfId="5" applyNumberFormat="1" applyFont="1" applyFill="1"/>
    <xf numFmtId="9" fontId="24" fillId="4" borderId="0" xfId="2" applyFont="1" applyFill="1"/>
    <xf numFmtId="37" fontId="18" fillId="2" borderId="13" xfId="5" applyNumberFormat="1" applyFont="1" applyFill="1" applyBorder="1" applyAlignment="1">
      <alignment horizontal="center" vertical="center"/>
    </xf>
    <xf numFmtId="37" fontId="18" fillId="2" borderId="13" xfId="5" applyNumberFormat="1" applyFont="1" applyFill="1" applyBorder="1" applyAlignment="1">
      <alignment horizontal="left" vertical="center"/>
    </xf>
    <xf numFmtId="37" fontId="23" fillId="6" borderId="0" xfId="5" applyNumberFormat="1" applyFont="1" applyFill="1"/>
    <xf numFmtId="0" fontId="21" fillId="0" borderId="0" xfId="0" applyFont="1"/>
    <xf numFmtId="9" fontId="23" fillId="6" borderId="0" xfId="2" applyFont="1" applyFill="1"/>
    <xf numFmtId="0" fontId="21" fillId="9" borderId="0" xfId="5" applyFont="1" applyFill="1" applyAlignment="1">
      <alignment horizontal="left" indent="2"/>
    </xf>
    <xf numFmtId="37" fontId="21" fillId="9" borderId="0" xfId="5" applyNumberFormat="1" applyFont="1" applyFill="1" applyAlignment="1">
      <alignment horizontal="center"/>
    </xf>
    <xf numFmtId="0" fontId="21" fillId="9" borderId="0" xfId="5" applyFont="1" applyFill="1" applyAlignment="1">
      <alignment horizontal="center" vertical="center"/>
    </xf>
    <xf numFmtId="37" fontId="21" fillId="9" borderId="0" xfId="5" applyNumberFormat="1" applyFont="1" applyFill="1"/>
    <xf numFmtId="9" fontId="21" fillId="9" borderId="0" xfId="2" applyFont="1" applyFill="1"/>
    <xf numFmtId="167" fontId="15" fillId="4" borderId="0" xfId="2" applyNumberFormat="1" applyFont="1" applyFill="1" applyBorder="1" applyAlignment="1">
      <alignment vertical="center"/>
    </xf>
    <xf numFmtId="0" fontId="21" fillId="4" borderId="0" xfId="5" applyFont="1" applyFill="1" applyAlignment="1">
      <alignment horizontal="left" indent="2"/>
    </xf>
    <xf numFmtId="37" fontId="21" fillId="4" borderId="0" xfId="5" applyNumberFormat="1" applyFont="1" applyFill="1" applyAlignment="1">
      <alignment horizontal="center"/>
    </xf>
    <xf numFmtId="0" fontId="21" fillId="4" borderId="0" xfId="5" applyFont="1" applyFill="1" applyAlignment="1">
      <alignment horizontal="center" vertical="center"/>
    </xf>
    <xf numFmtId="37" fontId="21" fillId="4" borderId="0" xfId="5" applyNumberFormat="1" applyFont="1" applyFill="1"/>
    <xf numFmtId="9" fontId="21" fillId="4" borderId="0" xfId="2" applyFont="1" applyFill="1"/>
    <xf numFmtId="37" fontId="21" fillId="0" borderId="0" xfId="5" applyNumberFormat="1" applyFont="1" applyAlignment="1">
      <alignment horizontal="center"/>
    </xf>
    <xf numFmtId="37" fontId="21" fillId="0" borderId="0" xfId="5" applyNumberFormat="1" applyFont="1"/>
    <xf numFmtId="9" fontId="21" fillId="0" borderId="0" xfId="2" applyFont="1" applyFill="1"/>
    <xf numFmtId="37" fontId="21" fillId="0" borderId="0" xfId="5" applyNumberFormat="1" applyFont="1" applyAlignment="1">
      <alignment horizontal="center" vertical="center"/>
    </xf>
    <xf numFmtId="37" fontId="21" fillId="0" borderId="0" xfId="9" applyNumberFormat="1" applyFont="1" applyFill="1" applyBorder="1" applyAlignment="1">
      <alignment horizontal="right" vertical="center"/>
    </xf>
    <xf numFmtId="9" fontId="21" fillId="0" borderId="0" xfId="2" applyFont="1" applyFill="1" applyBorder="1" applyAlignment="1">
      <alignment horizontal="right" vertical="center"/>
    </xf>
    <xf numFmtId="165" fontId="15" fillId="4" borderId="0" xfId="1" applyNumberFormat="1" applyFont="1" applyFill="1" applyBorder="1" applyAlignment="1">
      <alignment vertical="center"/>
    </xf>
    <xf numFmtId="37" fontId="21" fillId="9" borderId="0" xfId="5" applyNumberFormat="1" applyFont="1" applyFill="1" applyAlignment="1">
      <alignment horizontal="center" vertical="center"/>
    </xf>
    <xf numFmtId="37" fontId="21" fillId="9" borderId="0" xfId="9" applyNumberFormat="1" applyFont="1" applyFill="1" applyBorder="1" applyAlignment="1">
      <alignment horizontal="right" vertical="center"/>
    </xf>
    <xf numFmtId="9" fontId="21" fillId="9" borderId="0" xfId="2" applyFont="1" applyFill="1" applyBorder="1" applyAlignment="1">
      <alignment horizontal="right" vertical="center"/>
    </xf>
    <xf numFmtId="37" fontId="21" fillId="4" borderId="0" xfId="5" applyNumberFormat="1" applyFont="1" applyFill="1" applyAlignment="1">
      <alignment horizontal="center" vertical="center"/>
    </xf>
    <xf numFmtId="37" fontId="21" fillId="4" borderId="0" xfId="5" applyNumberFormat="1" applyFont="1" applyFill="1" applyAlignment="1">
      <alignment horizontal="right"/>
    </xf>
    <xf numFmtId="37" fontId="21" fillId="4" borderId="0" xfId="9" applyNumberFormat="1" applyFont="1" applyFill="1" applyBorder="1" applyAlignment="1">
      <alignment horizontal="right" vertical="center"/>
    </xf>
    <xf numFmtId="9" fontId="21" fillId="4" borderId="0" xfId="2" applyFont="1" applyFill="1" applyBorder="1" applyAlignment="1">
      <alignment horizontal="right" vertical="center"/>
    </xf>
    <xf numFmtId="0" fontId="21" fillId="0" borderId="0" xfId="5" applyFont="1" applyAlignment="1">
      <alignment horizontal="left" indent="2"/>
    </xf>
    <xf numFmtId="0" fontId="18" fillId="2" borderId="0" xfId="5" applyFont="1" applyFill="1" applyAlignment="1">
      <alignment vertical="center"/>
    </xf>
    <xf numFmtId="37" fontId="18" fillId="2" borderId="0" xfId="5" applyNumberFormat="1" applyFont="1" applyFill="1" applyAlignment="1">
      <alignment horizontal="center" vertical="center"/>
    </xf>
    <xf numFmtId="173" fontId="18" fillId="2" borderId="0" xfId="10" applyNumberFormat="1" applyFont="1" applyFill="1" applyAlignment="1">
      <alignment horizontal="center" vertical="center"/>
    </xf>
    <xf numFmtId="37" fontId="18" fillId="2" borderId="0" xfId="10" applyNumberFormat="1" applyFont="1" applyFill="1" applyAlignment="1">
      <alignment vertical="center"/>
    </xf>
    <xf numFmtId="37" fontId="18" fillId="2" borderId="0" xfId="10" applyNumberFormat="1" applyFont="1" applyFill="1" applyAlignment="1">
      <alignment horizontal="right" vertical="center"/>
    </xf>
    <xf numFmtId="9" fontId="18" fillId="2" borderId="0" xfId="2" applyFont="1" applyFill="1" applyAlignment="1">
      <alignment horizontal="right" vertical="center"/>
    </xf>
    <xf numFmtId="173" fontId="24" fillId="4" borderId="0" xfId="5" applyNumberFormat="1" applyFont="1" applyFill="1"/>
    <xf numFmtId="0" fontId="18" fillId="2" borderId="0" xfId="5" applyFont="1" applyFill="1" applyAlignment="1">
      <alignment horizontal="center" vertical="center"/>
    </xf>
    <xf numFmtId="37" fontId="18" fillId="2" borderId="0" xfId="5" applyNumberFormat="1" applyFont="1" applyFill="1" applyAlignment="1">
      <alignment horizontal="left" vertical="center"/>
    </xf>
    <xf numFmtId="0" fontId="19" fillId="0" borderId="19" xfId="0" applyFont="1" applyBorder="1"/>
    <xf numFmtId="41" fontId="23" fillId="6" borderId="0" xfId="5" applyNumberFormat="1" applyFont="1" applyFill="1" applyAlignment="1">
      <alignment vertical="center"/>
    </xf>
    <xf numFmtId="0" fontId="23" fillId="6" borderId="0" xfId="5" applyFont="1" applyFill="1" applyAlignment="1">
      <alignment horizontal="center" vertical="center"/>
    </xf>
    <xf numFmtId="0" fontId="21" fillId="4" borderId="0" xfId="5" applyFont="1" applyFill="1" applyAlignment="1">
      <alignment horizontal="left" vertical="center" wrapText="1" indent="2"/>
    </xf>
    <xf numFmtId="0" fontId="21" fillId="4" borderId="0" xfId="5" applyFont="1" applyFill="1" applyAlignment="1">
      <alignment horizontal="center"/>
    </xf>
    <xf numFmtId="0" fontId="21" fillId="9" borderId="0" xfId="5" applyFont="1" applyFill="1" applyAlignment="1">
      <alignment horizontal="left" vertical="center" wrapText="1" indent="2"/>
    </xf>
    <xf numFmtId="37" fontId="23" fillId="6" borderId="0" xfId="5" applyNumberFormat="1" applyFont="1" applyFill="1" applyAlignment="1">
      <alignment horizontal="center" vertical="center"/>
    </xf>
    <xf numFmtId="175" fontId="24" fillId="4" borderId="0" xfId="5" applyNumberFormat="1" applyFont="1" applyFill="1"/>
    <xf numFmtId="173" fontId="18" fillId="2" borderId="0" xfId="10" applyNumberFormat="1" applyFont="1" applyFill="1" applyAlignment="1">
      <alignment vertical="center"/>
    </xf>
    <xf numFmtId="173" fontId="18" fillId="2" borderId="0" xfId="10" applyNumberFormat="1" applyFont="1" applyFill="1" applyAlignment="1">
      <alignment horizontal="right" vertical="center"/>
    </xf>
    <xf numFmtId="0" fontId="24" fillId="4" borderId="0" xfId="5" applyFont="1" applyFill="1" applyAlignment="1">
      <alignment horizontal="left" indent="2"/>
    </xf>
    <xf numFmtId="0" fontId="18" fillId="3" borderId="13" xfId="5" applyFont="1" applyFill="1" applyBorder="1" applyAlignment="1">
      <alignment horizontal="left" vertical="center" indent="75"/>
    </xf>
    <xf numFmtId="37" fontId="18" fillId="3" borderId="13" xfId="5" applyNumberFormat="1" applyFont="1" applyFill="1" applyBorder="1" applyAlignment="1">
      <alignment horizontal="center" vertical="center"/>
    </xf>
    <xf numFmtId="0" fontId="18" fillId="3" borderId="13" xfId="5" applyFont="1" applyFill="1" applyBorder="1" applyAlignment="1">
      <alignment horizontal="center" vertical="center"/>
    </xf>
    <xf numFmtId="0" fontId="18" fillId="3" borderId="13" xfId="5" applyFont="1" applyFill="1" applyBorder="1" applyAlignment="1">
      <alignment horizontal="left" vertical="center"/>
    </xf>
    <xf numFmtId="37" fontId="18" fillId="3" borderId="13" xfId="5" applyNumberFormat="1" applyFont="1" applyFill="1" applyBorder="1" applyAlignment="1">
      <alignment horizontal="left" vertical="center"/>
    </xf>
    <xf numFmtId="170" fontId="18" fillId="3" borderId="0" xfId="5" applyNumberFormat="1" applyFont="1" applyFill="1" applyAlignment="1">
      <alignment vertical="center"/>
    </xf>
    <xf numFmtId="9" fontId="18" fillId="3" borderId="0" xfId="2" applyFont="1" applyFill="1" applyAlignment="1">
      <alignment vertical="center"/>
    </xf>
    <xf numFmtId="9" fontId="23" fillId="6" borderId="0" xfId="2" applyFont="1" applyFill="1" applyAlignment="1">
      <alignment horizontal="right"/>
    </xf>
    <xf numFmtId="37" fontId="21" fillId="9" borderId="0" xfId="5" quotePrefix="1" applyNumberFormat="1" applyFont="1" applyFill="1" applyAlignment="1">
      <alignment horizontal="center" vertical="center"/>
    </xf>
    <xf numFmtId="37" fontId="21" fillId="9" borderId="0" xfId="5" applyNumberFormat="1" applyFont="1" applyFill="1" applyAlignment="1">
      <alignment horizontal="right"/>
    </xf>
    <xf numFmtId="0" fontId="23" fillId="0" borderId="0" xfId="5" applyFont="1" applyAlignment="1">
      <alignment horizontal="center" vertical="center" wrapText="1"/>
    </xf>
    <xf numFmtId="37" fontId="23" fillId="0" borderId="0" xfId="5" applyNumberFormat="1" applyFont="1" applyAlignment="1">
      <alignment horizontal="center" vertical="center" wrapText="1"/>
    </xf>
    <xf numFmtId="0" fontId="23" fillId="0" borderId="0" xfId="5" applyFont="1" applyAlignment="1">
      <alignment horizontal="center" vertical="center"/>
    </xf>
    <xf numFmtId="37" fontId="23" fillId="0" borderId="0" xfId="5" applyNumberFormat="1" applyFont="1" applyAlignment="1">
      <alignment horizontal="center" vertical="center"/>
    </xf>
    <xf numFmtId="9" fontId="23" fillId="0" borderId="0" xfId="2" applyFont="1" applyFill="1" applyBorder="1" applyAlignment="1">
      <alignment horizontal="center" vertical="center" wrapText="1"/>
    </xf>
    <xf numFmtId="0" fontId="27" fillId="0" borderId="0" xfId="5" applyFont="1" applyAlignment="1">
      <alignment horizontal="left" vertical="center" wrapText="1" indent="2"/>
    </xf>
    <xf numFmtId="37" fontId="27" fillId="0" borderId="0" xfId="5" applyNumberFormat="1" applyFont="1" applyAlignment="1">
      <alignment horizontal="center" vertical="center"/>
    </xf>
    <xf numFmtId="0" fontId="27" fillId="0" borderId="0" xfId="5" applyFont="1" applyAlignment="1">
      <alignment horizontal="center" vertical="center"/>
    </xf>
    <xf numFmtId="37" fontId="24" fillId="0" borderId="0" xfId="5" applyNumberFormat="1" applyFont="1" applyAlignment="1">
      <alignment horizontal="right"/>
    </xf>
    <xf numFmtId="37" fontId="24" fillId="0" borderId="0" xfId="5" applyNumberFormat="1" applyFont="1"/>
    <xf numFmtId="37" fontId="27" fillId="0" borderId="0" xfId="9" applyNumberFormat="1" applyFont="1" applyFill="1" applyBorder="1" applyAlignment="1">
      <alignment horizontal="right" vertical="center"/>
    </xf>
    <xf numFmtId="9" fontId="27" fillId="0" borderId="0" xfId="2" applyFont="1" applyFill="1" applyBorder="1" applyAlignment="1">
      <alignment horizontal="right" vertical="center"/>
    </xf>
    <xf numFmtId="0" fontId="19" fillId="2" borderId="0" xfId="0" applyFont="1" applyFill="1"/>
    <xf numFmtId="176" fontId="15" fillId="4" borderId="0" xfId="1" applyNumberFormat="1" applyFont="1" applyFill="1" applyBorder="1" applyAlignment="1">
      <alignment vertical="center"/>
    </xf>
    <xf numFmtId="43" fontId="8" fillId="0" borderId="0" xfId="1" applyFont="1" applyFill="1" applyAlignment="1">
      <alignment vertical="center"/>
    </xf>
    <xf numFmtId="0" fontId="28" fillId="0" borderId="0" xfId="0" applyFont="1" applyAlignment="1">
      <alignment vertical="center"/>
    </xf>
    <xf numFmtId="37" fontId="8" fillId="0" borderId="0" xfId="5" applyNumberFormat="1" applyFont="1" applyAlignment="1">
      <alignment horizontal="center" vertical="center"/>
    </xf>
    <xf numFmtId="173" fontId="8" fillId="0" borderId="0" xfId="10" applyNumberFormat="1" applyFont="1" applyFill="1" applyAlignment="1">
      <alignment vertical="center"/>
    </xf>
    <xf numFmtId="37" fontId="8" fillId="0" borderId="0" xfId="10" applyNumberFormat="1" applyFont="1" applyFill="1" applyAlignment="1">
      <alignment vertical="center"/>
    </xf>
    <xf numFmtId="173" fontId="8" fillId="0" borderId="0" xfId="10" applyNumberFormat="1" applyFont="1" applyFill="1" applyBorder="1" applyAlignment="1">
      <alignment horizontal="right" vertical="center"/>
    </xf>
    <xf numFmtId="173" fontId="8" fillId="0" borderId="0" xfId="10" applyNumberFormat="1" applyFont="1" applyFill="1" applyAlignment="1">
      <alignment horizontal="right" vertical="center"/>
    </xf>
    <xf numFmtId="9" fontId="8" fillId="0" borderId="0" xfId="2" applyFont="1" applyFill="1" applyAlignment="1">
      <alignment horizontal="right" vertical="center"/>
    </xf>
    <xf numFmtId="37" fontId="30" fillId="4" borderId="0" xfId="5" applyNumberFormat="1" applyFont="1" applyFill="1" applyAlignment="1">
      <alignment horizontal="left"/>
    </xf>
    <xf numFmtId="37" fontId="14" fillId="4" borderId="0" xfId="5" applyNumberFormat="1" applyFont="1" applyFill="1" applyAlignment="1">
      <alignment horizontal="center"/>
    </xf>
    <xf numFmtId="0" fontId="31" fillId="0" borderId="0" xfId="0" applyFont="1" applyAlignment="1">
      <alignment vertical="center"/>
    </xf>
    <xf numFmtId="1" fontId="7" fillId="5" borderId="22" xfId="11" applyNumberFormat="1" applyFont="1" applyFill="1" applyBorder="1" applyAlignment="1">
      <alignment horizontal="left" vertical="center"/>
    </xf>
    <xf numFmtId="0" fontId="32" fillId="2" borderId="23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1" fontId="8" fillId="10" borderId="0" xfId="11" applyNumberFormat="1" applyFont="1" applyFill="1" applyAlignment="1">
      <alignment horizontal="left" vertical="center"/>
    </xf>
    <xf numFmtId="166" fontId="32" fillId="10" borderId="0" xfId="0" applyNumberFormat="1" applyFont="1" applyFill="1" applyAlignment="1">
      <alignment horizontal="center" vertical="center" wrapText="1"/>
    </xf>
    <xf numFmtId="166" fontId="32" fillId="10" borderId="25" xfId="0" applyNumberFormat="1" applyFont="1" applyFill="1" applyBorder="1" applyAlignment="1">
      <alignment horizontal="center" vertical="center" wrapText="1"/>
    </xf>
    <xf numFmtId="165" fontId="8" fillId="7" borderId="10" xfId="7" applyNumberFormat="1" applyFont="1" applyFill="1" applyBorder="1" applyAlignment="1">
      <alignment horizontal="left" indent="1"/>
    </xf>
    <xf numFmtId="166" fontId="8" fillId="7" borderId="10" xfId="1" applyNumberFormat="1" applyFont="1" applyFill="1" applyBorder="1" applyAlignment="1">
      <alignment horizontal="center"/>
    </xf>
    <xf numFmtId="165" fontId="33" fillId="9" borderId="7" xfId="7" applyNumberFormat="1" applyFont="1" applyFill="1" applyBorder="1" applyAlignment="1">
      <alignment horizontal="left" indent="2"/>
    </xf>
    <xf numFmtId="166" fontId="33" fillId="9" borderId="7" xfId="1" applyNumberFormat="1" applyFont="1" applyFill="1" applyBorder="1" applyAlignment="1">
      <alignment horizontal="center" vertical="center"/>
    </xf>
    <xf numFmtId="0" fontId="34" fillId="0" borderId="8" xfId="0" applyFont="1" applyBorder="1" applyAlignment="1">
      <alignment horizontal="left" vertical="center" indent="4" readingOrder="1"/>
    </xf>
    <xf numFmtId="166" fontId="34" fillId="0" borderId="8" xfId="1" applyNumberFormat="1" applyFont="1" applyFill="1" applyBorder="1" applyAlignment="1">
      <alignment horizontal="center" vertical="center"/>
    </xf>
    <xf numFmtId="1" fontId="8" fillId="5" borderId="0" xfId="11" applyNumberFormat="1" applyFont="1" applyFill="1" applyAlignment="1">
      <alignment horizontal="left" vertical="center"/>
    </xf>
    <xf numFmtId="166" fontId="32" fillId="5" borderId="0" xfId="0" applyNumberFormat="1" applyFont="1" applyFill="1" applyAlignment="1">
      <alignment horizontal="center" vertical="center" wrapText="1"/>
    </xf>
    <xf numFmtId="168" fontId="0" fillId="0" borderId="0" xfId="0" applyNumberFormat="1"/>
    <xf numFmtId="173" fontId="8" fillId="2" borderId="25" xfId="5" applyNumberFormat="1" applyFont="1" applyFill="1" applyBorder="1" applyAlignment="1">
      <alignment vertical="center" wrapText="1"/>
    </xf>
    <xf numFmtId="37" fontId="8" fillId="2" borderId="26" xfId="5" applyNumberFormat="1" applyFont="1" applyFill="1" applyBorder="1" applyAlignment="1">
      <alignment horizontal="center" vertical="center" wrapText="1"/>
    </xf>
    <xf numFmtId="0" fontId="25" fillId="9" borderId="0" xfId="5" applyFont="1" applyFill="1"/>
    <xf numFmtId="37" fontId="25" fillId="9" borderId="0" xfId="1" applyNumberFormat="1" applyFont="1" applyFill="1" applyAlignment="1">
      <alignment horizontal="center"/>
    </xf>
    <xf numFmtId="37" fontId="25" fillId="9" borderId="0" xfId="1" applyNumberFormat="1" applyFont="1" applyFill="1"/>
    <xf numFmtId="37" fontId="25" fillId="4" borderId="0" xfId="5" quotePrefix="1" applyNumberFormat="1" applyFont="1" applyFill="1"/>
    <xf numFmtId="37" fontId="25" fillId="4" borderId="0" xfId="1" applyNumberFormat="1" applyFont="1" applyFill="1" applyAlignment="1">
      <alignment horizontal="center"/>
    </xf>
    <xf numFmtId="37" fontId="25" fillId="4" borderId="0" xfId="1" applyNumberFormat="1" applyFont="1" applyFill="1"/>
    <xf numFmtId="173" fontId="8" fillId="2" borderId="0" xfId="10" applyNumberFormat="1" applyFont="1" applyFill="1" applyBorder="1" applyAlignment="1">
      <alignment vertical="center"/>
    </xf>
    <xf numFmtId="37" fontId="8" fillId="2" borderId="0" xfId="10" applyNumberFormat="1" applyFont="1" applyFill="1" applyAlignment="1">
      <alignment horizontal="center" vertical="center"/>
    </xf>
    <xf numFmtId="37" fontId="8" fillId="2" borderId="0" xfId="10" applyNumberFormat="1" applyFont="1" applyFill="1" applyAlignment="1">
      <alignment vertical="center"/>
    </xf>
    <xf numFmtId="173" fontId="7" fillId="3" borderId="0" xfId="5" applyNumberFormat="1" applyFont="1" applyFill="1"/>
    <xf numFmtId="37" fontId="8" fillId="3" borderId="9" xfId="5" applyNumberFormat="1" applyFont="1" applyFill="1" applyBorder="1" applyAlignment="1">
      <alignment horizontal="center" vertical="top" wrapText="1"/>
    </xf>
    <xf numFmtId="0" fontId="17" fillId="2" borderId="13" xfId="5" applyFont="1" applyFill="1" applyBorder="1" applyAlignment="1">
      <alignment horizontal="left" vertical="center" indent="63"/>
    </xf>
    <xf numFmtId="0" fontId="8" fillId="3" borderId="9" xfId="5" applyFont="1" applyFill="1" applyBorder="1" applyAlignment="1">
      <alignment horizontal="center" vertical="top"/>
    </xf>
    <xf numFmtId="37" fontId="18" fillId="3" borderId="9" xfId="5" applyNumberFormat="1" applyFont="1" applyFill="1" applyBorder="1" applyAlignment="1">
      <alignment horizontal="center" vertical="center" wrapText="1"/>
    </xf>
    <xf numFmtId="0" fontId="21" fillId="0" borderId="0" xfId="5" applyFont="1" applyAlignment="1">
      <alignment horizontal="left" vertical="center" indent="2"/>
    </xf>
    <xf numFmtId="0" fontId="18" fillId="2" borderId="15" xfId="5" applyFont="1" applyFill="1" applyBorder="1" applyAlignment="1">
      <alignment horizontal="center" vertical="center" wrapText="1"/>
    </xf>
    <xf numFmtId="0" fontId="18" fillId="2" borderId="17" xfId="5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18" fillId="2" borderId="14" xfId="5" applyFont="1" applyFill="1" applyBorder="1" applyAlignment="1">
      <alignment horizontal="center" vertical="center" wrapText="1"/>
    </xf>
    <xf numFmtId="0" fontId="18" fillId="2" borderId="16" xfId="5" applyFont="1" applyFill="1" applyBorder="1" applyAlignment="1">
      <alignment horizontal="center" vertical="center" wrapText="1"/>
    </xf>
    <xf numFmtId="37" fontId="18" fillId="3" borderId="9" xfId="5" applyNumberFormat="1" applyFont="1" applyFill="1" applyBorder="1" applyAlignment="1">
      <alignment horizontal="center" vertical="center" wrapText="1"/>
    </xf>
    <xf numFmtId="37" fontId="18" fillId="2" borderId="15" xfId="5" applyNumberFormat="1" applyFont="1" applyFill="1" applyBorder="1" applyAlignment="1">
      <alignment horizontal="center" vertical="center" wrapText="1"/>
    </xf>
    <xf numFmtId="37" fontId="18" fillId="2" borderId="17" xfId="5" applyNumberFormat="1" applyFont="1" applyFill="1" applyBorder="1" applyAlignment="1">
      <alignment horizontal="center" vertical="center" wrapText="1"/>
    </xf>
    <xf numFmtId="0" fontId="21" fillId="0" borderId="0" xfId="5" applyFont="1" applyAlignment="1">
      <alignment horizontal="center" vertical="center"/>
    </xf>
    <xf numFmtId="0" fontId="21" fillId="0" borderId="18" xfId="5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 readingOrder="1"/>
    </xf>
    <xf numFmtId="0" fontId="22" fillId="0" borderId="18" xfId="0" applyFont="1" applyBorder="1" applyAlignment="1">
      <alignment horizontal="center" vertical="center" wrapText="1" readingOrder="1"/>
    </xf>
    <xf numFmtId="0" fontId="21" fillId="0" borderId="0" xfId="5" applyFont="1" applyAlignment="1">
      <alignment horizontal="left" vertical="center" wrapText="1" indent="2"/>
    </xf>
    <xf numFmtId="37" fontId="18" fillId="2" borderId="11" xfId="5" applyNumberFormat="1" applyFont="1" applyFill="1" applyBorder="1" applyAlignment="1">
      <alignment horizontal="center" vertical="center" wrapText="1"/>
    </xf>
    <xf numFmtId="0" fontId="21" fillId="9" borderId="0" xfId="5" applyFont="1" applyFill="1" applyAlignment="1">
      <alignment horizontal="left" vertical="center" indent="2"/>
    </xf>
    <xf numFmtId="0" fontId="21" fillId="0" borderId="0" xfId="5" applyFont="1" applyAlignment="1">
      <alignment horizontal="left" vertical="center" indent="2"/>
    </xf>
    <xf numFmtId="0" fontId="21" fillId="4" borderId="0" xfId="5" applyFont="1" applyFill="1" applyAlignment="1">
      <alignment horizontal="left" vertical="center" wrapText="1" indent="2"/>
    </xf>
    <xf numFmtId="0" fontId="21" fillId="4" borderId="0" xfId="5" applyFont="1" applyFill="1" applyAlignment="1">
      <alignment horizontal="center" vertical="center"/>
    </xf>
    <xf numFmtId="0" fontId="21" fillId="9" borderId="0" xfId="5" applyFont="1" applyFill="1" applyAlignment="1">
      <alignment horizontal="left" vertical="center" wrapText="1" indent="2"/>
    </xf>
    <xf numFmtId="1" fontId="8" fillId="5" borderId="20" xfId="11" applyNumberFormat="1" applyFont="1" applyFill="1" applyBorder="1" applyAlignment="1">
      <alignment horizontal="center" vertical="center" wrapText="1"/>
    </xf>
    <xf numFmtId="1" fontId="8" fillId="5" borderId="21" xfId="11" applyNumberFormat="1" applyFont="1" applyFill="1" applyBorder="1" applyAlignment="1">
      <alignment horizontal="center" vertical="center" wrapText="1"/>
    </xf>
    <xf numFmtId="9" fontId="18" fillId="2" borderId="15" xfId="2" applyFont="1" applyFill="1" applyBorder="1" applyAlignment="1">
      <alignment horizontal="center" vertical="center" wrapText="1"/>
    </xf>
    <xf numFmtId="9" fontId="18" fillId="2" borderId="17" xfId="2" applyFont="1" applyFill="1" applyBorder="1" applyAlignment="1">
      <alignment horizontal="center" vertical="center" wrapText="1"/>
    </xf>
    <xf numFmtId="37" fontId="22" fillId="8" borderId="19" xfId="1" applyNumberFormat="1" applyFont="1" applyFill="1" applyBorder="1" applyAlignment="1">
      <alignment horizontal="center" vertical="center"/>
    </xf>
    <xf numFmtId="37" fontId="22" fillId="8" borderId="0" xfId="1" applyNumberFormat="1" applyFont="1" applyFill="1" applyBorder="1" applyAlignment="1">
      <alignment horizontal="center" vertical="center"/>
    </xf>
    <xf numFmtId="37" fontId="22" fillId="8" borderId="18" xfId="1" applyNumberFormat="1" applyFont="1" applyFill="1" applyBorder="1" applyAlignment="1">
      <alignment horizontal="center" vertical="center"/>
    </xf>
    <xf numFmtId="37" fontId="0" fillId="0" borderId="0" xfId="0" applyNumberFormat="1"/>
  </cellXfs>
  <cellStyles count="12">
    <cellStyle name="_x000d__x000a_JournalTemplate=C:\COMFO\CTALK\JOURSTD.TPL_x000d__x000a_LbStateAddress=3 3 0 251 1 89 2 311_x000d__x000a_LbStateJou" xfId="4" xr:uid="{8D5DACCD-C8A8-45A7-8AED-ADF4831826CF}"/>
    <cellStyle name="Hiperlink" xfId="3" builtinId="8"/>
    <cellStyle name="Normal" xfId="0" builtinId="0"/>
    <cellStyle name="Normal 133" xfId="6" xr:uid="{67A97D99-DB71-49C2-8EA6-365C9A55E2AC}"/>
    <cellStyle name="Normal 133 2" xfId="11" xr:uid="{957727AD-7C5D-4611-B14C-74AC1AD42D25}"/>
    <cellStyle name="Normal 3 107" xfId="5" xr:uid="{C926AE59-F0CF-4B9B-8A4A-237AE52A9793}"/>
    <cellStyle name="Porcentagem" xfId="2" builtinId="5"/>
    <cellStyle name="Porcentagem 2" xfId="8" xr:uid="{6241138E-3EB8-4768-90F3-64A4E940D71D}"/>
    <cellStyle name="Vírgula" xfId="1" builtinId="3"/>
    <cellStyle name="Vírgula 18" xfId="7" xr:uid="{5F68CA9D-5C93-422D-8E57-1091926A25CE}"/>
    <cellStyle name="Vírgula 2 10" xfId="9" xr:uid="{3F62A37F-EC98-4A0F-8E39-75F4C23638BE}"/>
    <cellStyle name="Vírgula 3 5" xfId="10" xr:uid="{77F545E8-4424-4A3F-8018-25E9C808E3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79540</xdr:colOff>
      <xdr:row>9</xdr:row>
      <xdr:rowOff>90177</xdr:rowOff>
    </xdr:from>
    <xdr:to>
      <xdr:col>13</xdr:col>
      <xdr:colOff>70756</xdr:colOff>
      <xdr:row>75</xdr:row>
      <xdr:rowOff>83993</xdr:rowOff>
    </xdr:to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B0F18966-90E8-480F-AF86-BCB37BE97E71}"/>
            </a:ext>
          </a:extLst>
        </xdr:cNvPr>
        <xdr:cNvSpPr/>
      </xdr:nvSpPr>
      <xdr:spPr>
        <a:xfrm>
          <a:off x="14843290" y="2242827"/>
          <a:ext cx="1077066" cy="20796416"/>
        </a:xfrm>
        <a:prstGeom prst="roundRect">
          <a:avLst/>
        </a:prstGeom>
        <a:solidFill>
          <a:schemeClr val="accent2">
            <a:alpha val="6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10</xdr:col>
      <xdr:colOff>12286</xdr:colOff>
      <xdr:row>9</xdr:row>
      <xdr:rowOff>70744</xdr:rowOff>
    </xdr:from>
    <xdr:to>
      <xdr:col>11</xdr:col>
      <xdr:colOff>0</xdr:colOff>
      <xdr:row>75</xdr:row>
      <xdr:rowOff>46182</xdr:rowOff>
    </xdr:to>
    <xdr:sp macro="" textlink="">
      <xdr:nvSpPr>
        <xdr:cNvPr id="3" name="Retângulo: Cantos Arredondados 2">
          <a:extLst>
            <a:ext uri="{FF2B5EF4-FFF2-40B4-BE49-F238E27FC236}">
              <a16:creationId xmlns:a16="http://schemas.microsoft.com/office/drawing/2014/main" id="{AE5D3F58-D2DA-4DB4-AFF1-7BA33B2C307B}"/>
            </a:ext>
          </a:extLst>
        </xdr:cNvPr>
        <xdr:cNvSpPr/>
      </xdr:nvSpPr>
      <xdr:spPr>
        <a:xfrm>
          <a:off x="12604336" y="2223394"/>
          <a:ext cx="1073564" cy="20778038"/>
        </a:xfrm>
        <a:prstGeom prst="roundRect">
          <a:avLst/>
        </a:prstGeom>
        <a:solidFill>
          <a:schemeClr val="accent2">
            <a:alpha val="6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1000991</xdr:colOff>
      <xdr:row>79</xdr:row>
      <xdr:rowOff>508001</xdr:rowOff>
    </xdr:from>
    <xdr:to>
      <xdr:col>9</xdr:col>
      <xdr:colOff>989446</xdr:colOff>
      <xdr:row>101</xdr:row>
      <xdr:rowOff>254000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2C25121C-1388-4CF7-9524-681EDB2D7B4E}"/>
            </a:ext>
          </a:extLst>
        </xdr:cNvPr>
        <xdr:cNvSpPr/>
      </xdr:nvSpPr>
      <xdr:spPr>
        <a:xfrm>
          <a:off x="11427691" y="24625301"/>
          <a:ext cx="1067955" cy="6184899"/>
        </a:xfrm>
        <a:prstGeom prst="roundRect">
          <a:avLst/>
        </a:prstGeom>
        <a:solidFill>
          <a:schemeClr val="accent2">
            <a:alpha val="6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9</xdr:row>
      <xdr:rowOff>23090</xdr:rowOff>
    </xdr:from>
    <xdr:to>
      <xdr:col>10</xdr:col>
      <xdr:colOff>1079662</xdr:colOff>
      <xdr:row>74</xdr:row>
      <xdr:rowOff>57725</xdr:rowOff>
    </xdr:to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D3431AAB-04B4-4572-B352-5AC204E3EC40}"/>
            </a:ext>
          </a:extLst>
        </xdr:cNvPr>
        <xdr:cNvSpPr/>
      </xdr:nvSpPr>
      <xdr:spPr>
        <a:xfrm>
          <a:off x="12560299" y="2175740"/>
          <a:ext cx="1079663" cy="19872035"/>
        </a:xfrm>
        <a:prstGeom prst="roundRect">
          <a:avLst/>
        </a:prstGeom>
        <a:solidFill>
          <a:schemeClr val="accent2">
            <a:alpha val="6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1283856</xdr:colOff>
      <xdr:row>9</xdr:row>
      <xdr:rowOff>2308</xdr:rowOff>
    </xdr:from>
    <xdr:to>
      <xdr:col>14</xdr:col>
      <xdr:colOff>1075624</xdr:colOff>
      <xdr:row>74</xdr:row>
      <xdr:rowOff>36943</xdr:rowOff>
    </xdr:to>
    <xdr:sp macro="" textlink="">
      <xdr:nvSpPr>
        <xdr:cNvPr id="3" name="Retângulo: Cantos Arredondados 2">
          <a:extLst>
            <a:ext uri="{FF2B5EF4-FFF2-40B4-BE49-F238E27FC236}">
              <a16:creationId xmlns:a16="http://schemas.microsoft.com/office/drawing/2014/main" id="{0B7FA1D1-4FBC-4084-86B2-69CDC6E3AF77}"/>
            </a:ext>
          </a:extLst>
        </xdr:cNvPr>
        <xdr:cNvSpPr/>
      </xdr:nvSpPr>
      <xdr:spPr>
        <a:xfrm>
          <a:off x="14930006" y="2154958"/>
          <a:ext cx="1087168" cy="19872035"/>
        </a:xfrm>
        <a:prstGeom prst="roundRect">
          <a:avLst/>
        </a:prstGeom>
        <a:solidFill>
          <a:schemeClr val="accent2">
            <a:alpha val="6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1258455</xdr:colOff>
      <xdr:row>78</xdr:row>
      <xdr:rowOff>369454</xdr:rowOff>
    </xdr:from>
    <xdr:to>
      <xdr:col>5</xdr:col>
      <xdr:colOff>1067377</xdr:colOff>
      <xdr:row>101</xdr:row>
      <xdr:rowOff>23090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566457F2-F4C1-4243-A135-B67951866669}"/>
            </a:ext>
          </a:extLst>
        </xdr:cNvPr>
        <xdr:cNvSpPr/>
      </xdr:nvSpPr>
      <xdr:spPr>
        <a:xfrm>
          <a:off x="7195705" y="23305654"/>
          <a:ext cx="1085272" cy="6251286"/>
        </a:xfrm>
        <a:prstGeom prst="roundRect">
          <a:avLst/>
        </a:prstGeom>
        <a:solidFill>
          <a:schemeClr val="accent2">
            <a:alpha val="6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NOVA%20REDE\10.%20DIVULGA&#199;&#213;ES%20TRIMESTRAIS\2025\2T25\BASE\Base_Financials%202T25.xlsx" TargetMode="External"/><Relationship Id="rId1" Type="http://schemas.openxmlformats.org/officeDocument/2006/relationships/externalLinkPath" Target="/NOVA%20REDE/10.%20DIVULGA&#199;&#213;ES%20TRIMESTRAIS/2025/2T25/BASE/Base_Financials%202T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Receita"/>
      <sheetName val="Receita (resumo)"/>
      <sheetName val="PA"/>
      <sheetName val="PA (2)"/>
      <sheetName val="Custos e Despesas"/>
      <sheetName val="Resultado Financ"/>
      <sheetName val="Recomposição Ebitda Reg"/>
      <sheetName val="Outras Rec. e Desp."/>
      <sheetName val="EBITDA"/>
      <sheetName val="EBITDA Pró-forma"/>
      <sheetName val="IRPJ|CSLL"/>
      <sheetName val="Destaques"/>
      <sheetName val="DRE Reg"/>
      <sheetName val="DRE Reg Pró-forma"/>
      <sheetName val="Base DRE Reg"/>
      <sheetName val="Equivalência Patrimonial"/>
      <sheetName val="DFC Reg"/>
      <sheetName val="Balanço Reg"/>
      <sheetName val="Balanço Reg (vs anterior)"/>
      <sheetName val="Dívida_Consolidado"/>
      <sheetName val="Endividamento"/>
      <sheetName val="Covenants"/>
      <sheetName val="Amortização"/>
      <sheetName val="Dívida_Coligadas"/>
      <sheetName val="DRE IFRS"/>
      <sheetName val="DRE IFRS (DFP)"/>
      <sheetName val="Recomposição Ebitda IFRS"/>
      <sheetName val="Balanço IFRS (DFP)"/>
      <sheetName val="Balanço IFRS"/>
      <sheetName val="EBITDA  IFRSxReg"/>
      <sheetName val="DRE IFRSxReg"/>
      <sheetName val="DFC IFRS"/>
      <sheetName val="RTP 059"/>
      <sheetName val="RAP 25.26 PTBR"/>
      <sheetName val="RAP 25.26 ENG"/>
      <sheetName val="RAP 23.24 PTBR"/>
      <sheetName val="RAP 23.24 ENG"/>
      <sheetName val="Composição Acionária"/>
      <sheetName val="Tabela Proventos"/>
      <sheetName val="Proventos (port)"/>
      <sheetName val="Proventos (eng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2E177-76AF-4070-B44A-56505406064D}">
  <sheetPr>
    <tabColor theme="0" tint="-0.499984740745262"/>
  </sheetPr>
  <dimension ref="B1:XEN142"/>
  <sheetViews>
    <sheetView showGridLines="0" zoomScale="55" zoomScaleNormal="55" workbookViewId="0">
      <pane xSplit="1" ySplit="5" topLeftCell="B27" activePane="bottomRight" state="frozen"/>
      <selection activeCell="W17" sqref="W17"/>
      <selection pane="topRight" activeCell="W17" sqref="W17"/>
      <selection pane="bottomLeft" activeCell="W17" sqref="W17"/>
      <selection pane="bottomRight" activeCell="R1" sqref="R1:AE1048576"/>
    </sheetView>
  </sheetViews>
  <sheetFormatPr defaultColWidth="0" defaultRowHeight="14.5" x14ac:dyDescent="0.35"/>
  <cols>
    <col min="1" max="1" width="2.54296875" customWidth="1"/>
    <col min="2" max="2" width="38.1796875" customWidth="1"/>
    <col min="3" max="3" width="15.54296875" customWidth="1"/>
    <col min="4" max="4" width="30.7265625" customWidth="1"/>
    <col min="5" max="5" width="17" customWidth="1"/>
    <col min="6" max="7" width="15.54296875" customWidth="1"/>
    <col min="8" max="8" width="14.1796875" customWidth="1"/>
    <col min="9" max="9" width="15.453125" customWidth="1"/>
    <col min="10" max="13" width="15.54296875" customWidth="1"/>
    <col min="14" max="14" width="1.54296875" customWidth="1"/>
    <col min="15" max="16" width="13.7265625" customWidth="1"/>
    <col min="17" max="17" width="8.7265625" customWidth="1"/>
  </cols>
  <sheetData>
    <row r="1" spans="2:16368" ht="3.65" customHeight="1" thickBot="1" x14ac:dyDescent="0.4"/>
    <row r="2" spans="2:16368" ht="20" x14ac:dyDescent="0.4">
      <c r="B2" s="194" t="e" vm="1">
        <v>#VALUE!</v>
      </c>
      <c r="C2" s="3"/>
      <c r="D2" s="3"/>
      <c r="E2" s="3"/>
      <c r="F2" s="4"/>
      <c r="G2" s="5"/>
      <c r="H2" s="5"/>
      <c r="I2" s="5"/>
      <c r="J2" s="22"/>
      <c r="K2" s="22"/>
      <c r="L2" s="22"/>
      <c r="M2" s="22"/>
      <c r="N2" s="22"/>
      <c r="O2" s="22"/>
      <c r="P2" s="22"/>
      <c r="Q2" s="22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</row>
    <row r="3" spans="2:16368" ht="20" x14ac:dyDescent="0.4">
      <c r="B3" s="195"/>
      <c r="C3" s="7" t="s">
        <v>0</v>
      </c>
      <c r="D3" s="8">
        <v>45838</v>
      </c>
      <c r="E3" s="7"/>
      <c r="F3" s="9" t="s">
        <v>1</v>
      </c>
      <c r="G3" s="7"/>
      <c r="H3" s="7"/>
      <c r="I3" s="7"/>
      <c r="J3" s="23"/>
      <c r="K3" s="23"/>
      <c r="L3" s="23"/>
      <c r="M3" s="23"/>
      <c r="N3" s="23"/>
      <c r="O3" s="23"/>
      <c r="P3" s="23"/>
      <c r="Q3" s="23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</row>
    <row r="4" spans="2:16368" ht="20" x14ac:dyDescent="0.4">
      <c r="B4" s="195"/>
      <c r="C4" s="7" t="s">
        <v>2</v>
      </c>
      <c r="D4" s="10" t="s">
        <v>215</v>
      </c>
      <c r="E4" s="11"/>
      <c r="F4" s="7"/>
      <c r="G4" s="7"/>
      <c r="H4" s="7"/>
      <c r="I4" s="7"/>
      <c r="J4" s="23"/>
      <c r="K4" s="23"/>
      <c r="L4" s="23"/>
      <c r="M4" s="23"/>
      <c r="N4" s="23"/>
      <c r="O4" s="23"/>
      <c r="P4" s="23"/>
      <c r="Q4" s="23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</row>
    <row r="5" spans="2:16368" ht="20.5" thickBot="1" x14ac:dyDescent="0.45">
      <c r="B5" s="196"/>
      <c r="C5" s="12"/>
      <c r="D5" s="12"/>
      <c r="E5" s="12"/>
      <c r="F5" s="13"/>
      <c r="G5" s="13"/>
      <c r="H5" s="13"/>
      <c r="I5" s="13"/>
      <c r="J5" s="24"/>
      <c r="K5" s="24"/>
      <c r="L5" s="24"/>
      <c r="M5" s="24"/>
      <c r="N5" s="24"/>
      <c r="O5" s="24"/>
      <c r="P5" s="24"/>
      <c r="Q5" s="24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</row>
    <row r="6" spans="2:16368" ht="17.5" x14ac:dyDescent="0.35">
      <c r="B6" s="2"/>
      <c r="C6" s="2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 t="s">
        <v>24</v>
      </c>
      <c r="P6" s="26">
        <v>5.31979396445195E-2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</row>
    <row r="7" spans="2:16368" ht="20" x14ac:dyDescent="0.4">
      <c r="B7" s="15" t="s">
        <v>25</v>
      </c>
      <c r="C7" s="16"/>
      <c r="D7" s="16"/>
      <c r="E7" s="17"/>
      <c r="F7" s="17"/>
      <c r="G7" s="18"/>
      <c r="H7" s="17"/>
      <c r="I7" s="17"/>
      <c r="J7" s="27"/>
      <c r="K7" s="17"/>
      <c r="L7" s="17"/>
      <c r="M7" s="17"/>
      <c r="N7" s="17"/>
      <c r="O7" s="28" t="s">
        <v>26</v>
      </c>
      <c r="P7" s="29">
        <v>7.0213522847539095E-2</v>
      </c>
      <c r="Q7" s="3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</row>
    <row r="8" spans="2:16368" ht="20" x14ac:dyDescent="0.4">
      <c r="B8" s="19"/>
      <c r="C8" s="21"/>
      <c r="D8" s="21"/>
      <c r="E8" s="19"/>
      <c r="F8" s="19"/>
      <c r="G8" s="19"/>
      <c r="H8" s="19"/>
      <c r="I8" s="19"/>
      <c r="J8" s="31"/>
      <c r="K8" s="19"/>
      <c r="L8" s="19"/>
      <c r="M8" s="19"/>
      <c r="N8" s="1"/>
      <c r="O8" s="19"/>
      <c r="P8" s="19"/>
      <c r="Q8" s="32"/>
    </row>
    <row r="9" spans="2:16368" ht="28" x14ac:dyDescent="0.45">
      <c r="B9" s="33" t="s">
        <v>27</v>
      </c>
      <c r="C9" s="34"/>
      <c r="D9" s="34"/>
      <c r="E9" s="35"/>
      <c r="F9" s="35"/>
      <c r="G9" s="35"/>
      <c r="H9" s="35"/>
      <c r="I9" s="35"/>
      <c r="J9" s="35"/>
      <c r="K9" s="35"/>
      <c r="L9" s="36"/>
      <c r="M9" s="36"/>
      <c r="N9" s="37"/>
      <c r="O9" s="38"/>
      <c r="P9" s="39"/>
      <c r="Q9" s="40"/>
    </row>
    <row r="10" spans="2:16368" ht="69" customHeight="1" x14ac:dyDescent="0.45">
      <c r="B10" s="197" t="s">
        <v>28</v>
      </c>
      <c r="C10" s="192" t="s">
        <v>29</v>
      </c>
      <c r="D10" s="192" t="s">
        <v>30</v>
      </c>
      <c r="E10" s="192" t="s">
        <v>31</v>
      </c>
      <c r="F10" s="41" t="s">
        <v>36</v>
      </c>
      <c r="G10" s="192" t="s">
        <v>32</v>
      </c>
      <c r="H10" s="192" t="s">
        <v>33</v>
      </c>
      <c r="I10" s="192" t="s">
        <v>34</v>
      </c>
      <c r="J10" s="192" t="s">
        <v>35</v>
      </c>
      <c r="K10" s="41" t="s">
        <v>212</v>
      </c>
      <c r="L10" s="190" t="s">
        <v>37</v>
      </c>
      <c r="M10" s="42" t="str">
        <f>K10</f>
        <v>RAP 
Ciclo 25/26</v>
      </c>
      <c r="N10" s="43"/>
      <c r="O10" s="200" t="str">
        <f>F10</f>
        <v>RAP 
Ciclo 24/25</v>
      </c>
      <c r="P10" s="192" t="s">
        <v>38</v>
      </c>
      <c r="Q10" s="44"/>
    </row>
    <row r="11" spans="2:16368" s="51" customFormat="1" ht="21" customHeight="1" x14ac:dyDescent="0.5">
      <c r="B11" s="198"/>
      <c r="C11" s="193"/>
      <c r="D11" s="193"/>
      <c r="E11" s="193"/>
      <c r="F11" s="45" t="s">
        <v>39</v>
      </c>
      <c r="G11" s="193"/>
      <c r="H11" s="193"/>
      <c r="I11" s="193"/>
      <c r="J11" s="193"/>
      <c r="K11" s="46" t="s">
        <v>40</v>
      </c>
      <c r="L11" s="48" t="s">
        <v>7</v>
      </c>
      <c r="M11" s="46" t="s">
        <v>41</v>
      </c>
      <c r="N11" s="49"/>
      <c r="O11" s="201"/>
      <c r="P11" s="193"/>
      <c r="Q11" s="50"/>
    </row>
    <row r="12" spans="2:16368" ht="22.5" customHeight="1" x14ac:dyDescent="0.35">
      <c r="B12" s="202" t="s">
        <v>42</v>
      </c>
      <c r="C12" s="202" t="s">
        <v>43</v>
      </c>
      <c r="D12" s="53" t="s">
        <v>44</v>
      </c>
      <c r="E12" s="204" t="s">
        <v>45</v>
      </c>
      <c r="F12" s="54">
        <v>812.91762190000406</v>
      </c>
      <c r="G12" s="55">
        <v>43.245542585802738</v>
      </c>
      <c r="H12" s="55">
        <v>94.719623458150778</v>
      </c>
      <c r="I12" s="54">
        <v>0</v>
      </c>
      <c r="J12" s="55">
        <v>-21.627139949228674</v>
      </c>
      <c r="K12" s="55">
        <v>929.25564799472886</v>
      </c>
      <c r="L12" s="217">
        <f>80113.6439600001/1000</f>
        <v>80.113643960000104</v>
      </c>
      <c r="M12" s="55">
        <v>1009.369291954729</v>
      </c>
      <c r="N12" s="55"/>
      <c r="O12" s="55">
        <f>F12</f>
        <v>812.91762190000406</v>
      </c>
      <c r="P12" s="56">
        <f>IFERROR(K12/O12-1,"N.A")</f>
        <v>0.14311170401597639</v>
      </c>
      <c r="Q12" s="57"/>
    </row>
    <row r="13" spans="2:16368" ht="22.5" customHeight="1" x14ac:dyDescent="0.35">
      <c r="B13" s="202"/>
      <c r="C13" s="202"/>
      <c r="D13" s="53" t="s">
        <v>33</v>
      </c>
      <c r="E13" s="204"/>
      <c r="F13" s="54">
        <v>682.24270261000038</v>
      </c>
      <c r="G13" s="55">
        <v>36.293906116360667</v>
      </c>
      <c r="H13" s="55">
        <v>-0.49843834650206564</v>
      </c>
      <c r="I13" s="54">
        <v>0</v>
      </c>
      <c r="J13" s="55">
        <v>0</v>
      </c>
      <c r="K13" s="55">
        <v>718.03817037985891</v>
      </c>
      <c r="L13" s="218"/>
      <c r="M13" s="55">
        <v>718.03817037985891</v>
      </c>
      <c r="N13" s="55">
        <v>0</v>
      </c>
      <c r="O13" s="55">
        <f>F13</f>
        <v>682.24270261000038</v>
      </c>
      <c r="P13" s="56">
        <f>IFERROR(K13/O13-1,"N.A")</f>
        <v>5.2467351622697889E-2</v>
      </c>
      <c r="Q13" s="57"/>
    </row>
    <row r="14" spans="2:16368" ht="22.5" customHeight="1" x14ac:dyDescent="0.35">
      <c r="B14" s="202"/>
      <c r="C14" s="203"/>
      <c r="D14" s="58" t="s">
        <v>3</v>
      </c>
      <c r="E14" s="205"/>
      <c r="F14" s="59">
        <v>2104.6387313599998</v>
      </c>
      <c r="G14" s="60">
        <v>111.96244420440736</v>
      </c>
      <c r="H14" s="60">
        <v>-0.49843834650206564</v>
      </c>
      <c r="I14" s="59">
        <v>0</v>
      </c>
      <c r="J14" s="60">
        <v>-316.96147453893019</v>
      </c>
      <c r="K14" s="60">
        <v>1899.141262678975</v>
      </c>
      <c r="L14" s="219"/>
      <c r="M14" s="60">
        <v>1899.141262678975</v>
      </c>
      <c r="N14" s="55"/>
      <c r="O14" s="60">
        <f>F14</f>
        <v>2104.6387313599998</v>
      </c>
      <c r="P14" s="61">
        <f>IFERROR(K14/O14-1,"N.A")</f>
        <v>-9.7640257978258371E-2</v>
      </c>
      <c r="Q14" s="57"/>
    </row>
    <row r="15" spans="2:16368" ht="22.5" customHeight="1" x14ac:dyDescent="0.35">
      <c r="B15" s="202"/>
      <c r="C15" s="53" t="s">
        <v>46</v>
      </c>
      <c r="D15" s="53" t="s">
        <v>47</v>
      </c>
      <c r="E15" s="53" t="s">
        <v>45</v>
      </c>
      <c r="F15" s="55">
        <v>222.97809790000002</v>
      </c>
      <c r="G15" s="55">
        <v>11.861975394133962</v>
      </c>
      <c r="H15" s="55">
        <v>0</v>
      </c>
      <c r="I15" s="55">
        <v>0</v>
      </c>
      <c r="J15" s="55">
        <v>0</v>
      </c>
      <c r="K15" s="55">
        <v>234.84007329413399</v>
      </c>
      <c r="L15" s="55">
        <v>-8.4367794299999996</v>
      </c>
      <c r="M15" s="55">
        <f>SUM(L15,K15)</f>
        <v>226.40329386413399</v>
      </c>
      <c r="N15" s="55"/>
      <c r="O15" s="55">
        <f>F15</f>
        <v>222.97809790000002</v>
      </c>
      <c r="P15" s="56">
        <f>IFERROR(K15/O15-1,"N.A")</f>
        <v>5.3197939644519465E-2</v>
      </c>
      <c r="Q15" s="57"/>
    </row>
    <row r="16" spans="2:16368" ht="23" x14ac:dyDescent="0.5">
      <c r="B16" s="62" t="s">
        <v>48</v>
      </c>
      <c r="C16" s="63"/>
      <c r="D16" s="63"/>
      <c r="E16" s="64"/>
      <c r="F16" s="63">
        <f t="shared" ref="F16:M16" si="0">SUM(F12:F15)</f>
        <v>3822.7771537700046</v>
      </c>
      <c r="G16" s="63">
        <f t="shared" si="0"/>
        <v>203.36386830070475</v>
      </c>
      <c r="H16" s="63">
        <f t="shared" si="0"/>
        <v>93.722746765146638</v>
      </c>
      <c r="I16" s="63">
        <f t="shared" si="0"/>
        <v>0</v>
      </c>
      <c r="J16" s="63">
        <f t="shared" si="0"/>
        <v>-338.58861448815884</v>
      </c>
      <c r="K16" s="63">
        <f t="shared" si="0"/>
        <v>3781.2751543476966</v>
      </c>
      <c r="L16" s="63">
        <f t="shared" si="0"/>
        <v>71.676864530000103</v>
      </c>
      <c r="M16" s="63">
        <f t="shared" si="0"/>
        <v>3852.9520188776969</v>
      </c>
      <c r="N16" s="65"/>
      <c r="O16" s="63">
        <f>F16</f>
        <v>3822.7771537700046</v>
      </c>
      <c r="P16" s="66">
        <f>IFERROR(K16/O16-1,"N.A")</f>
        <v>-1.085650503623492E-2</v>
      </c>
      <c r="Q16" s="57"/>
    </row>
    <row r="17" spans="2:17" ht="22.5" x14ac:dyDescent="0.45">
      <c r="B17" s="67"/>
      <c r="C17" s="68"/>
      <c r="D17" s="68"/>
      <c r="E17" s="69"/>
      <c r="F17" s="70"/>
      <c r="G17" s="71"/>
      <c r="H17" s="70"/>
      <c r="I17" s="70"/>
      <c r="J17" s="72"/>
      <c r="K17" s="72"/>
      <c r="L17" s="67"/>
      <c r="M17" s="72"/>
      <c r="N17" s="37"/>
      <c r="O17" s="67"/>
      <c r="P17" s="73"/>
      <c r="Q17" s="57"/>
    </row>
    <row r="18" spans="2:17" ht="28" x14ac:dyDescent="0.45">
      <c r="B18" s="33" t="s">
        <v>49</v>
      </c>
      <c r="C18" s="74"/>
      <c r="D18" s="74"/>
      <c r="E18" s="34"/>
      <c r="F18" s="35"/>
      <c r="G18" s="35"/>
      <c r="H18" s="35"/>
      <c r="I18" s="35"/>
      <c r="J18" s="75"/>
      <c r="K18" s="75"/>
      <c r="L18" s="35"/>
      <c r="M18" s="75"/>
      <c r="N18" s="37"/>
      <c r="O18" s="38"/>
      <c r="P18" s="39"/>
      <c r="Q18" s="57"/>
    </row>
    <row r="19" spans="2:17" ht="69" customHeight="1" x14ac:dyDescent="0.45">
      <c r="B19" s="197" t="s">
        <v>28</v>
      </c>
      <c r="C19" s="200" t="s">
        <v>29</v>
      </c>
      <c r="D19" s="200" t="s">
        <v>30</v>
      </c>
      <c r="E19" s="192" t="s">
        <v>31</v>
      </c>
      <c r="F19" s="41" t="str">
        <f>F$10</f>
        <v>RAP 
Ciclo 24/25</v>
      </c>
      <c r="G19" s="192" t="s">
        <v>32</v>
      </c>
      <c r="H19" s="192" t="s">
        <v>33</v>
      </c>
      <c r="I19" s="192" t="s">
        <v>34</v>
      </c>
      <c r="J19" s="200" t="s">
        <v>50</v>
      </c>
      <c r="K19" s="41" t="s">
        <v>212</v>
      </c>
      <c r="L19" s="190" t="s">
        <v>37</v>
      </c>
      <c r="M19" s="42" t="str">
        <f>K19</f>
        <v>RAP 
Ciclo 25/26</v>
      </c>
      <c r="N19" s="37"/>
      <c r="O19" s="192" t="str">
        <f>F19</f>
        <v>RAP 
Ciclo 24/25</v>
      </c>
      <c r="P19" s="192" t="s">
        <v>38</v>
      </c>
      <c r="Q19" s="57"/>
    </row>
    <row r="20" spans="2:17" s="51" customFormat="1" ht="21" customHeight="1" x14ac:dyDescent="0.5">
      <c r="B20" s="198"/>
      <c r="C20" s="201"/>
      <c r="D20" s="201"/>
      <c r="E20" s="193"/>
      <c r="F20" s="45" t="str">
        <f>F$11</f>
        <v>REH 3.216</v>
      </c>
      <c r="G20" s="193"/>
      <c r="H20" s="193"/>
      <c r="I20" s="193"/>
      <c r="J20" s="207"/>
      <c r="K20" s="46" t="s">
        <v>40</v>
      </c>
      <c r="L20" s="48" t="s">
        <v>7</v>
      </c>
      <c r="M20" s="46" t="s">
        <v>41</v>
      </c>
      <c r="N20" s="1"/>
      <c r="O20" s="193"/>
      <c r="P20" s="193"/>
      <c r="Q20" s="57"/>
    </row>
    <row r="21" spans="2:17" ht="23" x14ac:dyDescent="0.5">
      <c r="B21" s="62" t="s">
        <v>51</v>
      </c>
      <c r="C21" s="63"/>
      <c r="D21" s="63"/>
      <c r="E21" s="64"/>
      <c r="F21" s="76">
        <f t="shared" ref="F21:J21" si="1">SUM(F22:F43)</f>
        <v>733.05308045000015</v>
      </c>
      <c r="G21" s="76">
        <f t="shared" si="1"/>
        <v>38.261171277297798</v>
      </c>
      <c r="H21" s="76">
        <f t="shared" si="1"/>
        <v>11.960580780000001</v>
      </c>
      <c r="I21" s="76">
        <f t="shared" si="1"/>
        <v>2.5506298535633372</v>
      </c>
      <c r="J21" s="76">
        <f t="shared" si="1"/>
        <v>-1.0016799999997019E-3</v>
      </c>
      <c r="K21" s="76">
        <f>SUM(K22:K43)</f>
        <v>765.82446068086108</v>
      </c>
      <c r="L21" s="76">
        <f t="shared" ref="L21:M21" si="2">SUM(L22:L43)</f>
        <v>-18.262909159999996</v>
      </c>
      <c r="M21" s="76">
        <f t="shared" si="2"/>
        <v>747.56155152086126</v>
      </c>
      <c r="N21" s="77"/>
      <c r="O21" s="76">
        <f>SUM(O22:O43)</f>
        <v>713.05308045000015</v>
      </c>
      <c r="P21" s="78">
        <f t="shared" ref="P21:P44" si="3">IFERROR(K21/O21-1,"N.A")</f>
        <v>7.4007646383853265E-2</v>
      </c>
      <c r="Q21" s="57"/>
    </row>
    <row r="22" spans="2:17" ht="22.5" x14ac:dyDescent="0.45">
      <c r="B22" s="79" t="s">
        <v>52</v>
      </c>
      <c r="C22" s="80" t="s">
        <v>53</v>
      </c>
      <c r="D22" s="80" t="s">
        <v>54</v>
      </c>
      <c r="E22" s="81" t="s">
        <v>45</v>
      </c>
      <c r="F22" s="82">
        <v>75.933905249999967</v>
      </c>
      <c r="G22" s="82">
        <v>4.0395273084621603</v>
      </c>
      <c r="H22" s="82">
        <v>3.2635343600000004</v>
      </c>
      <c r="I22" s="82">
        <v>0</v>
      </c>
      <c r="J22" s="82">
        <v>0</v>
      </c>
      <c r="K22" s="82">
        <v>83.236966918462116</v>
      </c>
      <c r="L22" s="82">
        <v>-3.7461811899999997</v>
      </c>
      <c r="M22" s="82">
        <f t="shared" ref="M22:M43" si="4">SUM(L22,K22)</f>
        <v>79.490785728462114</v>
      </c>
      <c r="N22" s="77"/>
      <c r="O22" s="82">
        <f t="shared" ref="O22:O43" si="5">F22</f>
        <v>75.933905249999967</v>
      </c>
      <c r="P22" s="83">
        <f t="shared" si="3"/>
        <v>9.6176558342653484E-2</v>
      </c>
      <c r="Q22" s="84"/>
    </row>
    <row r="23" spans="2:17" ht="22.5" x14ac:dyDescent="0.45">
      <c r="B23" s="85" t="s">
        <v>55</v>
      </c>
      <c r="C23" s="86" t="s">
        <v>56</v>
      </c>
      <c r="D23" s="86" t="s">
        <v>57</v>
      </c>
      <c r="E23" s="87" t="s">
        <v>45</v>
      </c>
      <c r="F23" s="88">
        <v>68.467068829999988</v>
      </c>
      <c r="G23" s="88">
        <v>3.6423069952555016</v>
      </c>
      <c r="H23" s="88">
        <v>0</v>
      </c>
      <c r="I23" s="88">
        <v>0</v>
      </c>
      <c r="J23" s="88">
        <v>0</v>
      </c>
      <c r="K23" s="88">
        <v>72.109375825255484</v>
      </c>
      <c r="L23" s="88">
        <v>-2.8950247899999995</v>
      </c>
      <c r="M23" s="88">
        <f t="shared" si="4"/>
        <v>69.21435103525549</v>
      </c>
      <c r="N23" s="77"/>
      <c r="O23" s="88">
        <f t="shared" si="5"/>
        <v>68.467068829999988</v>
      </c>
      <c r="P23" s="89">
        <f t="shared" si="3"/>
        <v>5.3197939644519465E-2</v>
      </c>
      <c r="Q23" s="57"/>
    </row>
    <row r="24" spans="2:17" ht="22.5" x14ac:dyDescent="0.45">
      <c r="B24" s="79" t="s">
        <v>58</v>
      </c>
      <c r="C24" s="80" t="s">
        <v>59</v>
      </c>
      <c r="D24" s="80" t="s">
        <v>60</v>
      </c>
      <c r="E24" s="81" t="s">
        <v>45</v>
      </c>
      <c r="F24" s="82">
        <v>67.218498099999991</v>
      </c>
      <c r="G24" s="82">
        <v>3.5758856049190482</v>
      </c>
      <c r="H24" s="82">
        <v>0</v>
      </c>
      <c r="I24" s="82">
        <v>0</v>
      </c>
      <c r="J24" s="82">
        <v>0</v>
      </c>
      <c r="K24" s="82">
        <v>70.794383704919042</v>
      </c>
      <c r="L24" s="82">
        <v>-2.1644161</v>
      </c>
      <c r="M24" s="82">
        <f t="shared" si="4"/>
        <v>68.629967604919045</v>
      </c>
      <c r="N24" s="77"/>
      <c r="O24" s="82">
        <f t="shared" si="5"/>
        <v>67.218498099999991</v>
      </c>
      <c r="P24" s="83">
        <f t="shared" si="3"/>
        <v>5.3197939644519465E-2</v>
      </c>
      <c r="Q24" s="57"/>
    </row>
    <row r="25" spans="2:17" ht="22.5" x14ac:dyDescent="0.45">
      <c r="B25" s="206" t="s">
        <v>61</v>
      </c>
      <c r="C25" s="90" t="s">
        <v>62</v>
      </c>
      <c r="D25" s="90" t="s">
        <v>61</v>
      </c>
      <c r="E25" s="52" t="s">
        <v>45</v>
      </c>
      <c r="F25" s="91">
        <v>14.006448589999998</v>
      </c>
      <c r="G25" s="91">
        <v>0.74511420672488515</v>
      </c>
      <c r="H25" s="91">
        <v>0.67924726000000013</v>
      </c>
      <c r="I25" s="91">
        <v>0</v>
      </c>
      <c r="J25" s="91">
        <v>0</v>
      </c>
      <c r="K25" s="91">
        <v>15.430810056724884</v>
      </c>
      <c r="L25" s="91">
        <v>2.3977627699999999</v>
      </c>
      <c r="M25" s="91">
        <f t="shared" si="4"/>
        <v>17.828572826724884</v>
      </c>
      <c r="N25" s="77"/>
      <c r="O25" s="91">
        <f t="shared" si="5"/>
        <v>14.006448589999998</v>
      </c>
      <c r="P25" s="92">
        <f t="shared" si="3"/>
        <v>0.1016932634687866</v>
      </c>
      <c r="Q25" s="57"/>
    </row>
    <row r="26" spans="2:17" ht="22.5" x14ac:dyDescent="0.45">
      <c r="B26" s="206"/>
      <c r="C26" s="93" t="s">
        <v>63</v>
      </c>
      <c r="D26" s="93" t="s">
        <v>64</v>
      </c>
      <c r="E26" s="52" t="s">
        <v>45</v>
      </c>
      <c r="F26" s="91">
        <v>43.75154297000001</v>
      </c>
      <c r="G26" s="91">
        <v>2.3274919422726619</v>
      </c>
      <c r="H26" s="91">
        <v>0</v>
      </c>
      <c r="I26" s="91">
        <v>6.1866137727335097E-2</v>
      </c>
      <c r="J26" s="91">
        <v>0</v>
      </c>
      <c r="K26" s="91">
        <v>46.140901050000011</v>
      </c>
      <c r="L26" s="91">
        <v>-1.73415071</v>
      </c>
      <c r="M26" s="91">
        <f t="shared" si="4"/>
        <v>44.406750340000009</v>
      </c>
      <c r="N26" s="77"/>
      <c r="O26" s="94">
        <f t="shared" si="5"/>
        <v>43.75154297000001</v>
      </c>
      <c r="P26" s="95">
        <f t="shared" si="3"/>
        <v>5.4611972922608887E-2</v>
      </c>
      <c r="Q26" s="96"/>
    </row>
    <row r="27" spans="2:17" ht="22.5" x14ac:dyDescent="0.45">
      <c r="B27" s="79" t="s">
        <v>65</v>
      </c>
      <c r="C27" s="80" t="s">
        <v>66</v>
      </c>
      <c r="D27" s="80" t="str">
        <f>B27</f>
        <v>IENNE</v>
      </c>
      <c r="E27" s="81" t="s">
        <v>45</v>
      </c>
      <c r="F27" s="82">
        <v>67.786424949999997</v>
      </c>
      <c r="G27" s="82">
        <v>3.6060981432078507</v>
      </c>
      <c r="H27" s="82">
        <v>0</v>
      </c>
      <c r="I27" s="82">
        <v>0</v>
      </c>
      <c r="J27" s="82">
        <v>0</v>
      </c>
      <c r="K27" s="82">
        <v>71.392523093207842</v>
      </c>
      <c r="L27" s="82">
        <v>-2.3989813800000004</v>
      </c>
      <c r="M27" s="82">
        <f t="shared" si="4"/>
        <v>68.993541713207847</v>
      </c>
      <c r="N27" s="77"/>
      <c r="O27" s="82">
        <f t="shared" si="5"/>
        <v>67.786424949999997</v>
      </c>
      <c r="P27" s="83">
        <f t="shared" si="3"/>
        <v>5.3197939644519465E-2</v>
      </c>
      <c r="Q27" s="57"/>
    </row>
    <row r="28" spans="2:17" ht="22.5" x14ac:dyDescent="0.45">
      <c r="B28" s="85" t="s">
        <v>67</v>
      </c>
      <c r="C28" s="86" t="s">
        <v>68</v>
      </c>
      <c r="D28" s="86" t="s">
        <v>69</v>
      </c>
      <c r="E28" s="87" t="s">
        <v>45</v>
      </c>
      <c r="F28" s="88">
        <v>56.997055299999992</v>
      </c>
      <c r="G28" s="88">
        <v>3.03212590776474</v>
      </c>
      <c r="H28" s="88">
        <v>0</v>
      </c>
      <c r="I28" s="88">
        <v>2.4077997135918183</v>
      </c>
      <c r="J28" s="88">
        <v>0</v>
      </c>
      <c r="K28" s="88">
        <v>62.43698092135655</v>
      </c>
      <c r="L28" s="88">
        <v>0.74698911000000046</v>
      </c>
      <c r="M28" s="88">
        <f t="shared" si="4"/>
        <v>63.183970031356552</v>
      </c>
      <c r="N28" s="77"/>
      <c r="O28" s="88">
        <f t="shared" si="5"/>
        <v>56.997055299999992</v>
      </c>
      <c r="P28" s="89">
        <f t="shared" si="3"/>
        <v>9.5442222281903799E-2</v>
      </c>
      <c r="Q28" s="57"/>
    </row>
    <row r="29" spans="2:17" ht="22.5" customHeight="1" x14ac:dyDescent="0.45">
      <c r="B29" s="79" t="s">
        <v>70</v>
      </c>
      <c r="C29" s="80" t="s">
        <v>71</v>
      </c>
      <c r="D29" s="80" t="s">
        <v>72</v>
      </c>
      <c r="E29" s="81" t="s">
        <v>45</v>
      </c>
      <c r="F29" s="82">
        <v>65.782485719999997</v>
      </c>
      <c r="G29" s="82">
        <v>3.4994927049990259</v>
      </c>
      <c r="H29" s="82">
        <v>8.0177991599999991</v>
      </c>
      <c r="I29" s="82">
        <v>0</v>
      </c>
      <c r="J29" s="82">
        <v>-1.0016799999997019E-3</v>
      </c>
      <c r="K29" s="82">
        <v>77.298775904999019</v>
      </c>
      <c r="L29" s="82">
        <v>-3.0757121000000001</v>
      </c>
      <c r="M29" s="82">
        <f t="shared" si="4"/>
        <v>74.223063804999015</v>
      </c>
      <c r="N29" s="77"/>
      <c r="O29" s="82">
        <f t="shared" si="5"/>
        <v>65.782485719999997</v>
      </c>
      <c r="P29" s="83">
        <f t="shared" si="3"/>
        <v>0.17506620582897336</v>
      </c>
      <c r="Q29" s="57"/>
    </row>
    <row r="30" spans="2:17" ht="22.5" x14ac:dyDescent="0.45">
      <c r="B30" s="85" t="s">
        <v>73</v>
      </c>
      <c r="C30" s="86" t="s">
        <v>74</v>
      </c>
      <c r="D30" s="86" t="s">
        <v>75</v>
      </c>
      <c r="E30" s="87" t="s">
        <v>45</v>
      </c>
      <c r="F30" s="88">
        <v>53.444738270000002</v>
      </c>
      <c r="G30" s="88">
        <v>2.8431499608046016</v>
      </c>
      <c r="H30" s="88">
        <v>0</v>
      </c>
      <c r="I30" s="88">
        <v>0</v>
      </c>
      <c r="J30" s="88">
        <v>0</v>
      </c>
      <c r="K30" s="88">
        <v>56.287888230804604</v>
      </c>
      <c r="L30" s="88">
        <v>-1.9548429300000001</v>
      </c>
      <c r="M30" s="88">
        <f t="shared" si="4"/>
        <v>54.333045300804606</v>
      </c>
      <c r="N30" s="77"/>
      <c r="O30" s="88">
        <f t="shared" si="5"/>
        <v>53.444738270000002</v>
      </c>
      <c r="P30" s="89">
        <f t="shared" si="3"/>
        <v>5.3197939644519465E-2</v>
      </c>
      <c r="Q30" s="57"/>
    </row>
    <row r="31" spans="2:17" ht="22.5" x14ac:dyDescent="0.45">
      <c r="B31" s="208" t="s">
        <v>76</v>
      </c>
      <c r="C31" s="80" t="s">
        <v>77</v>
      </c>
      <c r="D31" s="80" t="s">
        <v>78</v>
      </c>
      <c r="E31" s="81" t="s">
        <v>79</v>
      </c>
      <c r="F31" s="82">
        <v>19.28917371</v>
      </c>
      <c r="G31" s="82">
        <v>1.3543608389972355</v>
      </c>
      <c r="H31" s="82">
        <v>0</v>
      </c>
      <c r="I31" s="82">
        <v>0</v>
      </c>
      <c r="J31" s="82">
        <v>0</v>
      </c>
      <c r="K31" s="82">
        <v>20.643534548997234</v>
      </c>
      <c r="L31" s="82">
        <v>-0.74799108000000003</v>
      </c>
      <c r="M31" s="82">
        <f t="shared" si="4"/>
        <v>19.895543468997236</v>
      </c>
      <c r="N31" s="77"/>
      <c r="O31" s="82">
        <f t="shared" si="5"/>
        <v>19.28917371</v>
      </c>
      <c r="P31" s="83">
        <f t="shared" si="3"/>
        <v>7.0213522847539123E-2</v>
      </c>
      <c r="Q31" s="57"/>
    </row>
    <row r="32" spans="2:17" ht="22.5" x14ac:dyDescent="0.45">
      <c r="B32" s="208"/>
      <c r="C32" s="97" t="s">
        <v>80</v>
      </c>
      <c r="D32" s="97" t="s">
        <v>81</v>
      </c>
      <c r="E32" s="81" t="s">
        <v>45</v>
      </c>
      <c r="F32" s="82">
        <v>15.33559155</v>
      </c>
      <c r="G32" s="82">
        <v>0.81582187368990322</v>
      </c>
      <c r="H32" s="82">
        <v>0</v>
      </c>
      <c r="I32" s="82">
        <v>0</v>
      </c>
      <c r="J32" s="82">
        <v>0</v>
      </c>
      <c r="K32" s="82">
        <v>16.151413423689903</v>
      </c>
      <c r="L32" s="82">
        <v>-0.54946159000000006</v>
      </c>
      <c r="M32" s="82">
        <f t="shared" si="4"/>
        <v>15.601951833689903</v>
      </c>
      <c r="N32" s="77"/>
      <c r="O32" s="98">
        <f t="shared" si="5"/>
        <v>15.33559155</v>
      </c>
      <c r="P32" s="99">
        <f t="shared" si="3"/>
        <v>5.3197939644519465E-2</v>
      </c>
      <c r="Q32" s="57"/>
    </row>
    <row r="33" spans="2:17" ht="22.5" x14ac:dyDescent="0.45">
      <c r="B33" s="206" t="s">
        <v>82</v>
      </c>
      <c r="C33" s="90" t="s">
        <v>83</v>
      </c>
      <c r="D33" s="90" t="s">
        <v>84</v>
      </c>
      <c r="E33" s="52" t="s">
        <v>45</v>
      </c>
      <c r="F33" s="91">
        <v>22.474484810000003</v>
      </c>
      <c r="G33" s="91">
        <v>1.1955962864640506</v>
      </c>
      <c r="H33" s="91">
        <v>0</v>
      </c>
      <c r="I33" s="91">
        <v>0</v>
      </c>
      <c r="J33" s="91">
        <v>0</v>
      </c>
      <c r="K33" s="91">
        <v>23.670081096464052</v>
      </c>
      <c r="L33" s="91">
        <v>-0.59460114999999991</v>
      </c>
      <c r="M33" s="91">
        <f t="shared" si="4"/>
        <v>23.075479946464053</v>
      </c>
      <c r="N33" s="77"/>
      <c r="O33" s="91">
        <f t="shared" si="5"/>
        <v>22.474484810000003</v>
      </c>
      <c r="P33" s="92">
        <f t="shared" si="3"/>
        <v>5.3197939644519465E-2</v>
      </c>
      <c r="Q33" s="57"/>
    </row>
    <row r="34" spans="2:17" ht="22.5" x14ac:dyDescent="0.45">
      <c r="B34" s="206"/>
      <c r="C34" s="93" t="s">
        <v>85</v>
      </c>
      <c r="D34" s="93" t="s">
        <v>86</v>
      </c>
      <c r="E34" s="52" t="s">
        <v>45</v>
      </c>
      <c r="F34" s="91">
        <v>7.0723987399999997</v>
      </c>
      <c r="G34" s="91">
        <v>0.37623704131249575</v>
      </c>
      <c r="H34" s="91">
        <v>0</v>
      </c>
      <c r="I34" s="91">
        <v>9.9650486875046042E-3</v>
      </c>
      <c r="J34" s="91">
        <v>0</v>
      </c>
      <c r="K34" s="91">
        <v>7.45860083</v>
      </c>
      <c r="L34" s="91">
        <v>-0.25778684999999996</v>
      </c>
      <c r="M34" s="91">
        <f t="shared" si="4"/>
        <v>7.2008139800000004</v>
      </c>
      <c r="N34" s="77"/>
      <c r="O34" s="94">
        <f t="shared" si="5"/>
        <v>7.0723987399999997</v>
      </c>
      <c r="P34" s="95">
        <f t="shared" si="3"/>
        <v>5.4606945139521468E-2</v>
      </c>
      <c r="Q34" s="57"/>
    </row>
    <row r="35" spans="2:17" ht="22.5" x14ac:dyDescent="0.45">
      <c r="B35" s="208" t="s">
        <v>87</v>
      </c>
      <c r="C35" s="80" t="s">
        <v>88</v>
      </c>
      <c r="D35" s="80" t="s">
        <v>89</v>
      </c>
      <c r="E35" s="81" t="s">
        <v>45</v>
      </c>
      <c r="F35" s="82">
        <v>19.412472299999997</v>
      </c>
      <c r="G35" s="82">
        <v>1.0327035297663065</v>
      </c>
      <c r="H35" s="82">
        <v>0</v>
      </c>
      <c r="I35" s="82">
        <v>0</v>
      </c>
      <c r="J35" s="82">
        <v>0</v>
      </c>
      <c r="K35" s="82">
        <v>20.445175829766303</v>
      </c>
      <c r="L35" s="82">
        <v>-0.68033850000000007</v>
      </c>
      <c r="M35" s="82">
        <f t="shared" si="4"/>
        <v>19.764837329766301</v>
      </c>
      <c r="N35" s="77"/>
      <c r="O35" s="82">
        <f t="shared" si="5"/>
        <v>19.412472299999997</v>
      </c>
      <c r="P35" s="83">
        <f t="shared" si="3"/>
        <v>5.3197939644519465E-2</v>
      </c>
      <c r="Q35" s="57"/>
    </row>
    <row r="36" spans="2:17" ht="22.5" x14ac:dyDescent="0.45">
      <c r="B36" s="208"/>
      <c r="C36" s="97" t="s">
        <v>90</v>
      </c>
      <c r="D36" s="97" t="s">
        <v>91</v>
      </c>
      <c r="E36" s="81" t="s">
        <v>45</v>
      </c>
      <c r="F36" s="82">
        <v>8.3405163700000013</v>
      </c>
      <c r="G36" s="82">
        <v>0.44369828645538695</v>
      </c>
      <c r="H36" s="82">
        <v>0</v>
      </c>
      <c r="I36" s="82">
        <v>0</v>
      </c>
      <c r="J36" s="82">
        <v>0</v>
      </c>
      <c r="K36" s="82">
        <v>8.7842146564553882</v>
      </c>
      <c r="L36" s="82">
        <v>-1.16815917</v>
      </c>
      <c r="M36" s="82">
        <f t="shared" si="4"/>
        <v>7.6160554864553882</v>
      </c>
      <c r="N36" s="77"/>
      <c r="O36" s="98">
        <f t="shared" si="5"/>
        <v>8.3405163700000013</v>
      </c>
      <c r="P36" s="99">
        <f t="shared" si="3"/>
        <v>5.3197939644519465E-2</v>
      </c>
      <c r="Q36" s="57"/>
    </row>
    <row r="37" spans="2:17" ht="22.5" x14ac:dyDescent="0.45">
      <c r="B37" s="209" t="s">
        <v>92</v>
      </c>
      <c r="C37" s="100" t="s">
        <v>94</v>
      </c>
      <c r="D37" s="100" t="s">
        <v>95</v>
      </c>
      <c r="E37" s="87" t="s">
        <v>45</v>
      </c>
      <c r="F37" s="101">
        <v>50.217517150000013</v>
      </c>
      <c r="G37" s="88">
        <v>2.6714684464433236</v>
      </c>
      <c r="H37" s="88">
        <v>0</v>
      </c>
      <c r="I37" s="88">
        <v>7.0998953556679179E-2</v>
      </c>
      <c r="J37" s="88">
        <v>0</v>
      </c>
      <c r="K37" s="88">
        <v>52.959984550000016</v>
      </c>
      <c r="L37" s="88">
        <v>1.4074499399999998</v>
      </c>
      <c r="M37" s="88">
        <f t="shared" si="4"/>
        <v>54.367434490000015</v>
      </c>
      <c r="N37" s="77"/>
      <c r="O37" s="102">
        <f t="shared" si="5"/>
        <v>50.217517150000013</v>
      </c>
      <c r="P37" s="103">
        <f t="shared" si="3"/>
        <v>5.4611768077028611E-2</v>
      </c>
      <c r="Q37" s="57"/>
    </row>
    <row r="38" spans="2:17" ht="22.5" x14ac:dyDescent="0.45">
      <c r="B38" s="209"/>
      <c r="C38" s="100" t="s">
        <v>93</v>
      </c>
      <c r="D38" s="100" t="s">
        <v>92</v>
      </c>
      <c r="E38" s="52" t="s">
        <v>79</v>
      </c>
      <c r="F38" s="101">
        <v>20</v>
      </c>
      <c r="G38" s="88">
        <v>0</v>
      </c>
      <c r="H38" s="88">
        <v>0</v>
      </c>
      <c r="I38" s="88">
        <v>0</v>
      </c>
      <c r="J38" s="88">
        <v>0</v>
      </c>
      <c r="K38" s="88">
        <v>0</v>
      </c>
      <c r="L38" s="88">
        <v>0</v>
      </c>
      <c r="M38" s="88">
        <v>0</v>
      </c>
      <c r="N38" s="77"/>
      <c r="O38" s="102"/>
      <c r="P38" s="103"/>
      <c r="Q38" s="57"/>
    </row>
    <row r="39" spans="2:17" ht="22.5" x14ac:dyDescent="0.45">
      <c r="B39" s="208" t="s">
        <v>96</v>
      </c>
      <c r="C39" s="80" t="s">
        <v>97</v>
      </c>
      <c r="D39" s="80" t="s">
        <v>98</v>
      </c>
      <c r="E39" s="81" t="s">
        <v>45</v>
      </c>
      <c r="F39" s="82">
        <v>17.365467439999996</v>
      </c>
      <c r="G39" s="82">
        <v>0.92380708877198836</v>
      </c>
      <c r="H39" s="82">
        <v>0</v>
      </c>
      <c r="I39" s="82">
        <v>0</v>
      </c>
      <c r="J39" s="82">
        <v>0</v>
      </c>
      <c r="K39" s="82">
        <v>18.289274528771983</v>
      </c>
      <c r="L39" s="82">
        <v>-0.65913907000000005</v>
      </c>
      <c r="M39" s="82">
        <f t="shared" si="4"/>
        <v>17.630135458771985</v>
      </c>
      <c r="N39" s="77"/>
      <c r="O39" s="82">
        <f t="shared" si="5"/>
        <v>17.365467439999996</v>
      </c>
      <c r="P39" s="83">
        <f t="shared" si="3"/>
        <v>5.3197939644519465E-2</v>
      </c>
      <c r="Q39" s="57"/>
    </row>
    <row r="40" spans="2:17" ht="22.5" x14ac:dyDescent="0.45">
      <c r="B40" s="208"/>
      <c r="C40" s="80" t="s">
        <v>99</v>
      </c>
      <c r="D40" s="80" t="s">
        <v>100</v>
      </c>
      <c r="E40" s="81" t="s">
        <v>45</v>
      </c>
      <c r="F40" s="82">
        <v>8.7709575400000013</v>
      </c>
      <c r="G40" s="82">
        <v>0.46659686983756332</v>
      </c>
      <c r="H40" s="82">
        <v>0</v>
      </c>
      <c r="I40" s="82">
        <v>0</v>
      </c>
      <c r="J40" s="82">
        <v>0</v>
      </c>
      <c r="K40" s="82">
        <v>9.2375544098375642</v>
      </c>
      <c r="L40" s="82">
        <v>-3.0156699999999972E-3</v>
      </c>
      <c r="M40" s="82">
        <f t="shared" si="4"/>
        <v>9.2345387398375642</v>
      </c>
      <c r="N40" s="77"/>
      <c r="O40" s="82">
        <f t="shared" si="5"/>
        <v>8.7709575400000013</v>
      </c>
      <c r="P40" s="83">
        <f t="shared" si="3"/>
        <v>5.3197939644519465E-2</v>
      </c>
      <c r="Q40" s="57"/>
    </row>
    <row r="41" spans="2:17" ht="22.5" x14ac:dyDescent="0.45">
      <c r="B41" s="104" t="s">
        <v>101</v>
      </c>
      <c r="C41" s="90" t="s">
        <v>102</v>
      </c>
      <c r="D41" s="90" t="s">
        <v>103</v>
      </c>
      <c r="E41" s="52" t="s">
        <v>45</v>
      </c>
      <c r="F41" s="91">
        <v>15.229534360000001</v>
      </c>
      <c r="G41" s="91">
        <v>0.81017984969741597</v>
      </c>
      <c r="H41" s="91">
        <v>0</v>
      </c>
      <c r="I41" s="91">
        <v>0</v>
      </c>
      <c r="J41" s="91">
        <v>0</v>
      </c>
      <c r="K41" s="91">
        <v>16.039714209697415</v>
      </c>
      <c r="L41" s="91">
        <v>0.16915689999999997</v>
      </c>
      <c r="M41" s="91">
        <f t="shared" si="4"/>
        <v>16.208871109697416</v>
      </c>
      <c r="N41" s="77"/>
      <c r="O41" s="91">
        <f t="shared" si="5"/>
        <v>15.229534360000001</v>
      </c>
      <c r="P41" s="92">
        <f t="shared" si="3"/>
        <v>5.3197939644519465E-2</v>
      </c>
      <c r="Q41" s="57"/>
    </row>
    <row r="42" spans="2:17" ht="22.5" x14ac:dyDescent="0.45">
      <c r="B42" s="79" t="s">
        <v>104</v>
      </c>
      <c r="C42" s="80" t="s">
        <v>105</v>
      </c>
      <c r="D42" s="80" t="s">
        <v>106</v>
      </c>
      <c r="E42" s="81" t="s">
        <v>45</v>
      </c>
      <c r="F42" s="82">
        <v>8.1244015300000019</v>
      </c>
      <c r="G42" s="82">
        <v>0.43220142224078201</v>
      </c>
      <c r="H42" s="82">
        <v>0</v>
      </c>
      <c r="I42" s="82">
        <v>0</v>
      </c>
      <c r="J42" s="82">
        <v>0</v>
      </c>
      <c r="K42" s="82">
        <v>8.5566029522407838</v>
      </c>
      <c r="L42" s="82">
        <v>-0.36159679</v>
      </c>
      <c r="M42" s="82">
        <f t="shared" si="4"/>
        <v>8.1950061622407837</v>
      </c>
      <c r="N42" s="77"/>
      <c r="O42" s="82">
        <f t="shared" si="5"/>
        <v>8.1244015300000019</v>
      </c>
      <c r="P42" s="83">
        <f t="shared" si="3"/>
        <v>5.3197939644519465E-2</v>
      </c>
      <c r="Q42" s="57"/>
    </row>
    <row r="43" spans="2:17" ht="22.5" x14ac:dyDescent="0.45">
      <c r="B43" s="117" t="s">
        <v>144</v>
      </c>
      <c r="C43" s="100" t="s">
        <v>145</v>
      </c>
      <c r="D43" s="100" t="s">
        <v>146</v>
      </c>
      <c r="E43" s="87" t="s">
        <v>45</v>
      </c>
      <c r="F43" s="91">
        <v>8.0323969700000006</v>
      </c>
      <c r="G43" s="91">
        <v>0.42730696921088135</v>
      </c>
      <c r="H43" s="91">
        <v>0</v>
      </c>
      <c r="I43" s="91">
        <v>0</v>
      </c>
      <c r="J43" s="91">
        <v>0</v>
      </c>
      <c r="K43" s="91">
        <v>8.4597039392108826</v>
      </c>
      <c r="L43" s="91">
        <v>7.1311900000000017E-3</v>
      </c>
      <c r="M43" s="91">
        <f t="shared" si="4"/>
        <v>8.4668351292108834</v>
      </c>
      <c r="N43" s="77"/>
      <c r="O43" s="91">
        <f t="shared" si="5"/>
        <v>8.0323969700000006</v>
      </c>
      <c r="P43" s="92">
        <f t="shared" si="3"/>
        <v>5.3197939644519687E-2</v>
      </c>
      <c r="Q43" s="57"/>
    </row>
    <row r="44" spans="2:17" ht="23" x14ac:dyDescent="0.45">
      <c r="B44" s="105" t="s">
        <v>107</v>
      </c>
      <c r="C44" s="106"/>
      <c r="D44" s="106"/>
      <c r="E44" s="107"/>
      <c r="F44" s="108">
        <f t="shared" ref="F44:M44" si="6">F16+F21</f>
        <v>4555.830234220005</v>
      </c>
      <c r="G44" s="108">
        <f t="shared" si="6"/>
        <v>241.62503957800254</v>
      </c>
      <c r="H44" s="108">
        <f t="shared" si="6"/>
        <v>105.68332754514664</v>
      </c>
      <c r="I44" s="108">
        <f t="shared" si="6"/>
        <v>2.5506298535633372</v>
      </c>
      <c r="J44" s="108">
        <f t="shared" si="6"/>
        <v>-338.58961616815884</v>
      </c>
      <c r="K44" s="108">
        <f t="shared" si="6"/>
        <v>4547.0996150285573</v>
      </c>
      <c r="L44" s="108">
        <f t="shared" si="6"/>
        <v>53.41395537000011</v>
      </c>
      <c r="M44" s="108">
        <f t="shared" si="6"/>
        <v>4600.5135703985579</v>
      </c>
      <c r="N44" s="37"/>
      <c r="O44" s="109">
        <f>O16+O21</f>
        <v>4535.830234220005</v>
      </c>
      <c r="P44" s="110">
        <f t="shared" si="3"/>
        <v>2.4845243817839258E-3</v>
      </c>
      <c r="Q44" s="57"/>
    </row>
    <row r="45" spans="2:17" ht="22.5" x14ac:dyDescent="0.45">
      <c r="B45" s="67"/>
      <c r="C45" s="68"/>
      <c r="D45" s="68"/>
      <c r="E45" s="69"/>
      <c r="F45" s="111"/>
      <c r="G45" s="111"/>
      <c r="H45" s="67"/>
      <c r="I45" s="111"/>
      <c r="J45" s="72"/>
      <c r="K45" s="72"/>
      <c r="L45" s="67"/>
      <c r="M45" s="72"/>
      <c r="N45" s="37"/>
      <c r="O45" s="67"/>
      <c r="P45" s="73"/>
      <c r="Q45" s="57"/>
    </row>
    <row r="46" spans="2:17" ht="69" customHeight="1" x14ac:dyDescent="0.45">
      <c r="B46" s="33" t="s">
        <v>108</v>
      </c>
      <c r="C46" s="106"/>
      <c r="D46" s="106"/>
      <c r="E46" s="112"/>
      <c r="F46" s="36"/>
      <c r="G46" s="36"/>
      <c r="H46" s="36"/>
      <c r="I46" s="36"/>
      <c r="J46" s="113"/>
      <c r="K46" s="113"/>
      <c r="L46" s="36"/>
      <c r="M46" s="113"/>
      <c r="N46" s="37"/>
      <c r="O46" s="38"/>
      <c r="P46" s="39"/>
      <c r="Q46" s="57"/>
    </row>
    <row r="47" spans="2:17" s="51" customFormat="1" ht="69" x14ac:dyDescent="0.5">
      <c r="B47" s="197" t="s">
        <v>28</v>
      </c>
      <c r="C47" s="192" t="s">
        <v>29</v>
      </c>
      <c r="D47" s="192" t="s">
        <v>30</v>
      </c>
      <c r="E47" s="192" t="s">
        <v>31</v>
      </c>
      <c r="F47" s="41" t="str">
        <f>F$10</f>
        <v>RAP 
Ciclo 24/25</v>
      </c>
      <c r="G47" s="192" t="s">
        <v>32</v>
      </c>
      <c r="H47" s="192" t="s">
        <v>33</v>
      </c>
      <c r="I47" s="192" t="s">
        <v>34</v>
      </c>
      <c r="J47" s="200" t="s">
        <v>109</v>
      </c>
      <c r="K47" s="41" t="s">
        <v>212</v>
      </c>
      <c r="L47" s="190" t="s">
        <v>37</v>
      </c>
      <c r="M47" s="42" t="str">
        <f>K47</f>
        <v>RAP 
Ciclo 25/26</v>
      </c>
      <c r="N47" s="114"/>
      <c r="O47" s="192" t="str">
        <f>F47</f>
        <v>RAP 
Ciclo 24/25</v>
      </c>
      <c r="P47" s="192" t="s">
        <v>38</v>
      </c>
      <c r="Q47" s="57"/>
    </row>
    <row r="48" spans="2:17" ht="20" x14ac:dyDescent="0.4">
      <c r="B48" s="198"/>
      <c r="C48" s="193"/>
      <c r="D48" s="193"/>
      <c r="E48" s="193"/>
      <c r="F48" s="45" t="str">
        <f>F$11</f>
        <v>REH 3.216</v>
      </c>
      <c r="G48" s="193"/>
      <c r="H48" s="193"/>
      <c r="I48" s="193"/>
      <c r="J48" s="207"/>
      <c r="K48" s="46" t="s">
        <v>40</v>
      </c>
      <c r="L48" s="48" t="s">
        <v>7</v>
      </c>
      <c r="M48" s="46" t="s">
        <v>41</v>
      </c>
      <c r="N48" s="1"/>
      <c r="O48" s="193"/>
      <c r="P48" s="193"/>
      <c r="Q48" s="57"/>
    </row>
    <row r="49" spans="2:17" ht="22.5" customHeight="1" x14ac:dyDescent="0.5">
      <c r="B49" s="115" t="s">
        <v>110</v>
      </c>
      <c r="C49" s="116"/>
      <c r="D49" s="116"/>
      <c r="E49" s="116"/>
      <c r="F49" s="76">
        <f t="shared" ref="F49:M49" si="7">SUM(F50:F55)</f>
        <v>1508.2242426299999</v>
      </c>
      <c r="G49" s="76">
        <f t="shared" si="7"/>
        <v>80.234422229831878</v>
      </c>
      <c r="H49" s="76">
        <f t="shared" si="7"/>
        <v>0</v>
      </c>
      <c r="I49" s="76">
        <f t="shared" si="7"/>
        <v>0</v>
      </c>
      <c r="J49" s="76">
        <f t="shared" si="7"/>
        <v>0</v>
      </c>
      <c r="K49" s="76">
        <f t="shared" si="7"/>
        <v>1588.4586648598317</v>
      </c>
      <c r="L49" s="76">
        <f t="shared" si="7"/>
        <v>-54.918000419999998</v>
      </c>
      <c r="M49" s="76">
        <f t="shared" si="7"/>
        <v>1533.5406644398317</v>
      </c>
      <c r="N49" s="77"/>
      <c r="O49" s="76">
        <f t="shared" ref="O49:O56" si="8">F49</f>
        <v>1508.2242426299999</v>
      </c>
      <c r="P49" s="78">
        <f t="shared" ref="P49:P56" si="9">IFERROR(K49/O49-1,"N.A")</f>
        <v>5.3197939644519465E-2</v>
      </c>
      <c r="Q49" s="57"/>
    </row>
    <row r="50" spans="2:17" ht="22.5" customHeight="1" x14ac:dyDescent="0.45">
      <c r="B50" s="210" t="s">
        <v>111</v>
      </c>
      <c r="C50" s="118" t="s">
        <v>112</v>
      </c>
      <c r="D50" s="118" t="s">
        <v>113</v>
      </c>
      <c r="E50" s="211" t="s">
        <v>45</v>
      </c>
      <c r="F50" s="88">
        <v>387.73917813999998</v>
      </c>
      <c r="G50" s="88">
        <v>20.626925396507314</v>
      </c>
      <c r="H50" s="88">
        <v>0</v>
      </c>
      <c r="I50" s="88">
        <v>0</v>
      </c>
      <c r="J50" s="88">
        <v>0</v>
      </c>
      <c r="K50" s="88">
        <v>408.3661035365073</v>
      </c>
      <c r="L50" s="88">
        <v>-14.5370039</v>
      </c>
      <c r="M50" s="88">
        <f t="shared" ref="M50:M55" si="10">SUM(L50,K50)</f>
        <v>393.82909963650729</v>
      </c>
      <c r="N50" s="77"/>
      <c r="O50" s="88">
        <f t="shared" si="8"/>
        <v>387.73917813999998</v>
      </c>
      <c r="P50" s="89">
        <f t="shared" si="9"/>
        <v>5.3197939644519465E-2</v>
      </c>
      <c r="Q50" s="57"/>
    </row>
    <row r="51" spans="2:17" ht="22.5" customHeight="1" x14ac:dyDescent="0.45">
      <c r="B51" s="210"/>
      <c r="C51" s="86" t="s">
        <v>114</v>
      </c>
      <c r="D51" s="86" t="s">
        <v>115</v>
      </c>
      <c r="E51" s="211"/>
      <c r="F51" s="88">
        <v>334.55778617000004</v>
      </c>
      <c r="G51" s="88">
        <v>17.797784916275724</v>
      </c>
      <c r="H51" s="88">
        <v>0</v>
      </c>
      <c r="I51" s="88">
        <v>0</v>
      </c>
      <c r="J51" s="88">
        <v>0</v>
      </c>
      <c r="K51" s="88">
        <v>352.35557108627575</v>
      </c>
      <c r="L51" s="88">
        <v>-10.928214709999999</v>
      </c>
      <c r="M51" s="88">
        <f t="shared" si="10"/>
        <v>341.42735637627572</v>
      </c>
      <c r="N51" s="77"/>
      <c r="O51" s="88">
        <f t="shared" si="8"/>
        <v>334.55778617000004</v>
      </c>
      <c r="P51" s="89">
        <f t="shared" si="9"/>
        <v>5.3197939644519465E-2</v>
      </c>
      <c r="Q51" s="57"/>
    </row>
    <row r="52" spans="2:17" ht="22.5" customHeight="1" x14ac:dyDescent="0.45">
      <c r="B52" s="79" t="s">
        <v>116</v>
      </c>
      <c r="C52" s="80" t="s">
        <v>117</v>
      </c>
      <c r="D52" s="80" t="s">
        <v>118</v>
      </c>
      <c r="E52" s="81" t="s">
        <v>45</v>
      </c>
      <c r="F52" s="82">
        <v>154.16399777000001</v>
      </c>
      <c r="G52" s="82">
        <v>8.2012070487262996</v>
      </c>
      <c r="H52" s="82">
        <v>0</v>
      </c>
      <c r="I52" s="82">
        <v>0</v>
      </c>
      <c r="J52" s="82">
        <v>0</v>
      </c>
      <c r="K52" s="82">
        <v>162.36520481872631</v>
      </c>
      <c r="L52" s="82">
        <v>-5.5053864999999993</v>
      </c>
      <c r="M52" s="82">
        <f t="shared" si="10"/>
        <v>156.85981831872633</v>
      </c>
      <c r="N52" s="77"/>
      <c r="O52" s="82">
        <f t="shared" si="8"/>
        <v>154.16399777000001</v>
      </c>
      <c r="P52" s="83">
        <f t="shared" si="9"/>
        <v>5.3197939644519465E-2</v>
      </c>
      <c r="Q52" s="57"/>
    </row>
    <row r="53" spans="2:17" ht="22.5" customHeight="1" x14ac:dyDescent="0.45">
      <c r="B53" s="104" t="s">
        <v>119</v>
      </c>
      <c r="C53" s="90" t="s">
        <v>120</v>
      </c>
      <c r="D53" s="90" t="s">
        <v>121</v>
      </c>
      <c r="E53" s="52" t="s">
        <v>45</v>
      </c>
      <c r="F53" s="91">
        <v>149.8833314</v>
      </c>
      <c r="G53" s="91">
        <v>7.9734844175367146</v>
      </c>
      <c r="H53" s="91">
        <v>0</v>
      </c>
      <c r="I53" s="91">
        <v>0</v>
      </c>
      <c r="J53" s="91">
        <v>0</v>
      </c>
      <c r="K53" s="91">
        <v>157.85681581753673</v>
      </c>
      <c r="L53" s="91">
        <v>-5.6149677599999999</v>
      </c>
      <c r="M53" s="91">
        <f t="shared" si="10"/>
        <v>152.24184805753671</v>
      </c>
      <c r="N53" s="77"/>
      <c r="O53" s="91">
        <f t="shared" si="8"/>
        <v>149.8833314</v>
      </c>
      <c r="P53" s="92">
        <f t="shared" si="9"/>
        <v>5.3197939644519465E-2</v>
      </c>
      <c r="Q53" s="57"/>
    </row>
    <row r="54" spans="2:17" ht="22.5" customHeight="1" x14ac:dyDescent="0.45">
      <c r="B54" s="119" t="s">
        <v>122</v>
      </c>
      <c r="C54" s="97" t="s">
        <v>123</v>
      </c>
      <c r="D54" s="97" t="s">
        <v>124</v>
      </c>
      <c r="E54" s="81" t="s">
        <v>45</v>
      </c>
      <c r="F54" s="82">
        <v>103.28992130000002</v>
      </c>
      <c r="G54" s="82">
        <v>5.4948109992045699</v>
      </c>
      <c r="H54" s="82">
        <v>0</v>
      </c>
      <c r="I54" s="82">
        <v>0</v>
      </c>
      <c r="J54" s="82">
        <v>0</v>
      </c>
      <c r="K54" s="82">
        <v>108.78473229920459</v>
      </c>
      <c r="L54" s="82">
        <v>-3.7062853200000001</v>
      </c>
      <c r="M54" s="82">
        <f t="shared" si="10"/>
        <v>105.07844697920459</v>
      </c>
      <c r="N54" s="77"/>
      <c r="O54" s="82">
        <f t="shared" si="8"/>
        <v>103.28992130000002</v>
      </c>
      <c r="P54" s="83">
        <f t="shared" si="9"/>
        <v>5.3197939644519465E-2</v>
      </c>
      <c r="Q54" s="57"/>
    </row>
    <row r="55" spans="2:17" ht="22.5" x14ac:dyDescent="0.45">
      <c r="B55" s="104" t="s">
        <v>125</v>
      </c>
      <c r="C55" s="90" t="s">
        <v>126</v>
      </c>
      <c r="D55" s="90" t="s">
        <v>127</v>
      </c>
      <c r="E55" s="52" t="s">
        <v>45</v>
      </c>
      <c r="F55" s="91">
        <v>378.5900278499999</v>
      </c>
      <c r="G55" s="91">
        <v>20.140209451581253</v>
      </c>
      <c r="H55" s="91">
        <v>0</v>
      </c>
      <c r="I55" s="91">
        <v>0</v>
      </c>
      <c r="J55" s="91">
        <v>0</v>
      </c>
      <c r="K55" s="91">
        <v>398.73023730158116</v>
      </c>
      <c r="L55" s="91">
        <v>-14.626142230000001</v>
      </c>
      <c r="M55" s="91">
        <f t="shared" si="10"/>
        <v>384.10409507158113</v>
      </c>
      <c r="N55" s="77"/>
      <c r="O55" s="91">
        <f t="shared" si="8"/>
        <v>378.5900278499999</v>
      </c>
      <c r="P55" s="92">
        <f t="shared" si="9"/>
        <v>5.3197939644519465E-2</v>
      </c>
      <c r="Q55" s="57"/>
    </row>
    <row r="56" spans="2:17" ht="23" x14ac:dyDescent="0.5">
      <c r="B56" s="115" t="s">
        <v>128</v>
      </c>
      <c r="C56" s="120"/>
      <c r="D56" s="120"/>
      <c r="E56" s="116"/>
      <c r="F56" s="76" cm="1">
        <f t="array" ref="F56">SUM(F50:F51*51%,F52*50%,F53*51%,F54*50%,F55*50%)</f>
        <v>762.83392427209992</v>
      </c>
      <c r="G56" s="76" cm="1">
        <f t="array" ref="G56">SUM(G50:G51*51%,G52*50%,G53*51%,G54*50%,G55*50%)</f>
        <v>40.581193062219135</v>
      </c>
      <c r="H56" s="76" cm="1">
        <f t="array" ref="H56">SUM(H50:H51*51%,H52*50%,H53*51%,H54*50%,H55*50%)</f>
        <v>0</v>
      </c>
      <c r="I56" s="76" cm="1">
        <f t="array" ref="I56">SUM(I50:I51*51%,I52*50%,I53*51%,I54*50%,I55*50%)</f>
        <v>0</v>
      </c>
      <c r="J56" s="76" cm="1">
        <f t="array" ref="J56">SUM(J50:J51*51%,J52*50%,J53*51%,J54*50%,J55*50%)</f>
        <v>0</v>
      </c>
      <c r="K56" s="76" cm="1">
        <f t="array" ref="K56">SUM(K50:K51*51%,K52*50%,K53*51%,K54*50%,K55*50%)</f>
        <v>803.41511733431912</v>
      </c>
      <c r="L56" s="76" cm="1">
        <f t="array" ref="L56">SUM(L50:L51*51%,L52*50%,L53*51%,L54*50%,L55*50%)</f>
        <v>-27.769802073699999</v>
      </c>
      <c r="M56" s="76" cm="1">
        <f t="array" ref="M56">SUM(M50:M51*51%,M52*50%,M53*51%,M54*50%,M55*50%)</f>
        <v>775.6453152606191</v>
      </c>
      <c r="N56" s="77"/>
      <c r="O56" s="76">
        <f t="shared" si="8"/>
        <v>762.83392427209992</v>
      </c>
      <c r="P56" s="78">
        <f t="shared" si="9"/>
        <v>5.3197939644519687E-2</v>
      </c>
      <c r="Q56" s="57"/>
    </row>
    <row r="57" spans="2:17" ht="4.5" customHeight="1" x14ac:dyDescent="0.45">
      <c r="B57" s="67"/>
      <c r="C57" s="68"/>
      <c r="D57" s="68"/>
      <c r="E57" s="69"/>
      <c r="F57" s="121"/>
      <c r="G57" s="121"/>
      <c r="H57" s="121"/>
      <c r="I57" s="121"/>
      <c r="J57" s="72"/>
      <c r="K57" s="72"/>
      <c r="L57" s="121"/>
      <c r="M57" s="72"/>
      <c r="N57" s="37"/>
      <c r="O57" s="121"/>
      <c r="P57" s="73"/>
      <c r="Q57" s="57"/>
    </row>
    <row r="58" spans="2:17" ht="23" x14ac:dyDescent="0.45">
      <c r="B58" s="105" t="s">
        <v>129</v>
      </c>
      <c r="C58" s="106"/>
      <c r="D58" s="106"/>
      <c r="E58" s="107"/>
      <c r="F58" s="122">
        <f t="shared" ref="F58:M58" si="11">F44+F56</f>
        <v>5318.6641584921053</v>
      </c>
      <c r="G58" s="122">
        <f t="shared" si="11"/>
        <v>282.20623264022169</v>
      </c>
      <c r="H58" s="122">
        <f t="shared" si="11"/>
        <v>105.68332754514664</v>
      </c>
      <c r="I58" s="108">
        <f t="shared" si="11"/>
        <v>2.5506298535633372</v>
      </c>
      <c r="J58" s="108">
        <f t="shared" si="11"/>
        <v>-338.58961616815884</v>
      </c>
      <c r="K58" s="108">
        <f t="shared" si="11"/>
        <v>5350.5147323628762</v>
      </c>
      <c r="L58" s="108">
        <f t="shared" si="11"/>
        <v>25.644153296300111</v>
      </c>
      <c r="M58" s="108">
        <f t="shared" si="11"/>
        <v>5376.158885659177</v>
      </c>
      <c r="N58" s="37"/>
      <c r="O58" s="123">
        <f>O44+O56</f>
        <v>5298.6641584921053</v>
      </c>
      <c r="P58" s="110">
        <f>IFERROR(K58/O58-1,"N.A")</f>
        <v>9.7855935609110212E-3</v>
      </c>
      <c r="Q58" s="57"/>
    </row>
    <row r="59" spans="2:17" ht="14.5" customHeight="1" x14ac:dyDescent="0.45">
      <c r="B59" s="124"/>
      <c r="C59" s="68"/>
      <c r="D59" s="68"/>
      <c r="E59" s="69"/>
      <c r="F59" s="70"/>
      <c r="G59" s="71"/>
      <c r="H59" s="70"/>
      <c r="I59" s="70"/>
      <c r="J59" s="72"/>
      <c r="K59" s="72"/>
      <c r="L59" s="67"/>
      <c r="M59" s="72"/>
      <c r="N59" s="37"/>
      <c r="O59" s="67"/>
      <c r="P59" s="73"/>
      <c r="Q59" s="57"/>
    </row>
    <row r="60" spans="2:17" ht="23" x14ac:dyDescent="0.45">
      <c r="B60" s="125" t="s">
        <v>130</v>
      </c>
      <c r="C60" s="126"/>
      <c r="D60" s="126"/>
      <c r="E60" s="127"/>
      <c r="F60" s="128"/>
      <c r="G60" s="128"/>
      <c r="H60" s="128"/>
      <c r="I60" s="128"/>
      <c r="J60" s="129"/>
      <c r="K60" s="129"/>
      <c r="L60" s="128"/>
      <c r="M60" s="129"/>
      <c r="N60" s="37"/>
      <c r="O60" s="130"/>
      <c r="P60" s="131"/>
      <c r="Q60" s="57"/>
    </row>
    <row r="61" spans="2:17" ht="9.65" customHeight="1" x14ac:dyDescent="0.45">
      <c r="B61" s="67"/>
      <c r="C61" s="68"/>
      <c r="D61" s="68"/>
      <c r="E61" s="69"/>
      <c r="F61" s="70"/>
      <c r="G61" s="71"/>
      <c r="H61" s="70"/>
      <c r="I61" s="70"/>
      <c r="J61" s="72"/>
      <c r="K61" s="72"/>
      <c r="L61" s="67"/>
      <c r="M61" s="72"/>
      <c r="N61" s="37"/>
      <c r="O61" s="67"/>
      <c r="P61" s="73"/>
      <c r="Q61" s="57"/>
    </row>
    <row r="62" spans="2:17" s="51" customFormat="1" ht="69" x14ac:dyDescent="0.5">
      <c r="B62" s="197" t="s">
        <v>28</v>
      </c>
      <c r="C62" s="200" t="s">
        <v>29</v>
      </c>
      <c r="D62" s="200" t="s">
        <v>30</v>
      </c>
      <c r="E62" s="192" t="s">
        <v>31</v>
      </c>
      <c r="F62" s="41" t="str">
        <f>F$10</f>
        <v>RAP 
Ciclo 24/25</v>
      </c>
      <c r="G62" s="192" t="s">
        <v>32</v>
      </c>
      <c r="H62" s="192" t="s">
        <v>33</v>
      </c>
      <c r="I62" s="192" t="s">
        <v>34</v>
      </c>
      <c r="J62" s="200" t="s">
        <v>109</v>
      </c>
      <c r="K62" s="41" t="s">
        <v>212</v>
      </c>
      <c r="L62" s="190" t="s">
        <v>37</v>
      </c>
      <c r="M62" s="42" t="str">
        <f>K62</f>
        <v>RAP 
Ciclo 25/26</v>
      </c>
      <c r="N62" s="37"/>
      <c r="O62" s="192" t="str">
        <f>F62</f>
        <v>RAP 
Ciclo 24/25</v>
      </c>
      <c r="P62" s="192" t="s">
        <v>38</v>
      </c>
      <c r="Q62" s="57"/>
    </row>
    <row r="63" spans="2:17" ht="20" x14ac:dyDescent="0.4">
      <c r="B63" s="198"/>
      <c r="C63" s="201"/>
      <c r="D63" s="201"/>
      <c r="E63" s="193"/>
      <c r="F63" s="45" t="str">
        <f>F$11</f>
        <v>REH 3.216</v>
      </c>
      <c r="G63" s="193"/>
      <c r="H63" s="193"/>
      <c r="I63" s="193"/>
      <c r="J63" s="201"/>
      <c r="K63" s="46" t="s">
        <v>40</v>
      </c>
      <c r="L63" s="48" t="s">
        <v>7</v>
      </c>
      <c r="M63" s="46" t="s">
        <v>41</v>
      </c>
      <c r="N63" s="1"/>
      <c r="O63" s="193"/>
      <c r="P63" s="193"/>
      <c r="Q63" s="57"/>
    </row>
    <row r="64" spans="2:17" ht="23" x14ac:dyDescent="0.5">
      <c r="B64" s="62" t="s">
        <v>131</v>
      </c>
      <c r="C64" s="63"/>
      <c r="D64" s="63"/>
      <c r="E64" s="64"/>
      <c r="F64" s="76">
        <f t="shared" ref="F64:K64" si="12">SUM(F65:F67)</f>
        <v>866.96543265000003</v>
      </c>
      <c r="G64" s="76">
        <f t="shared" si="12"/>
        <v>46.120774759999421</v>
      </c>
      <c r="H64" s="76">
        <f t="shared" si="12"/>
        <v>0</v>
      </c>
      <c r="I64" s="76">
        <f t="shared" si="12"/>
        <v>0</v>
      </c>
      <c r="J64" s="76">
        <f t="shared" si="12"/>
        <v>0</v>
      </c>
      <c r="K64" s="76">
        <f t="shared" si="12"/>
        <v>913.08620740999947</v>
      </c>
      <c r="L64" s="76">
        <f>SUM(L65:L67)</f>
        <v>0</v>
      </c>
      <c r="M64" s="76">
        <f>SUM(L64,K64)</f>
        <v>913.08620740999947</v>
      </c>
      <c r="N64" s="77"/>
      <c r="O64" s="76">
        <f>SUM(O65:O67)</f>
        <v>866.96543265000003</v>
      </c>
      <c r="P64" s="132">
        <f>IFERROR(K64/O64-1,"N.A")</f>
        <v>5.3197939644519465E-2</v>
      </c>
      <c r="Q64" s="57"/>
    </row>
    <row r="65" spans="2:17" ht="22.5" x14ac:dyDescent="0.45">
      <c r="B65" s="212" t="s">
        <v>132</v>
      </c>
      <c r="C65" s="133" t="s">
        <v>133</v>
      </c>
      <c r="D65" s="133" t="s">
        <v>134</v>
      </c>
      <c r="E65" s="81" t="s">
        <v>45</v>
      </c>
      <c r="F65" s="134">
        <v>325.77070945999998</v>
      </c>
      <c r="G65" s="82">
        <v>17.330330539805377</v>
      </c>
      <c r="H65" s="82">
        <v>0</v>
      </c>
      <c r="I65" s="82">
        <v>0</v>
      </c>
      <c r="J65" s="82">
        <v>0</v>
      </c>
      <c r="K65" s="82">
        <v>343.10103999980538</v>
      </c>
      <c r="L65" s="82">
        <v>0</v>
      </c>
      <c r="M65" s="82">
        <f>SUM(L65,K65)</f>
        <v>343.10103999980538</v>
      </c>
      <c r="N65" s="77"/>
      <c r="O65" s="98">
        <f>F65</f>
        <v>325.77070945999998</v>
      </c>
      <c r="P65" s="99">
        <f>IFERROR(K65/O65-1,"N.A")</f>
        <v>5.3197939644519687E-2</v>
      </c>
      <c r="Q65" s="57"/>
    </row>
    <row r="66" spans="2:17" ht="22.5" x14ac:dyDescent="0.45">
      <c r="B66" s="212"/>
      <c r="C66" s="97" t="s">
        <v>135</v>
      </c>
      <c r="D66" s="97" t="s">
        <v>136</v>
      </c>
      <c r="E66" s="81" t="s">
        <v>45</v>
      </c>
      <c r="F66" s="134">
        <v>305.55298380000005</v>
      </c>
      <c r="G66" s="82">
        <v>16.254789190395229</v>
      </c>
      <c r="H66" s="82">
        <v>0</v>
      </c>
      <c r="I66" s="82">
        <v>0</v>
      </c>
      <c r="J66" s="82">
        <v>0</v>
      </c>
      <c r="K66" s="82">
        <v>321.80777299039528</v>
      </c>
      <c r="L66" s="82">
        <v>0</v>
      </c>
      <c r="M66" s="82">
        <f>SUM(L66,K66)</f>
        <v>321.80777299039528</v>
      </c>
      <c r="N66" s="77"/>
      <c r="O66" s="98">
        <f>F66</f>
        <v>305.55298380000005</v>
      </c>
      <c r="P66" s="99">
        <f>IFERROR(K66/O66-1,"N.A")</f>
        <v>5.3197939644519465E-2</v>
      </c>
      <c r="Q66" s="57"/>
    </row>
    <row r="67" spans="2:17" ht="22.5" x14ac:dyDescent="0.45">
      <c r="B67" s="212"/>
      <c r="C67" s="97" t="s">
        <v>137</v>
      </c>
      <c r="D67" s="97" t="s">
        <v>138</v>
      </c>
      <c r="E67" s="81" t="s">
        <v>45</v>
      </c>
      <c r="F67" s="134">
        <v>235.64173939000003</v>
      </c>
      <c r="G67" s="82">
        <v>12.535655029798818</v>
      </c>
      <c r="H67" s="82">
        <v>0</v>
      </c>
      <c r="I67" s="82">
        <v>0</v>
      </c>
      <c r="J67" s="82">
        <v>0</v>
      </c>
      <c r="K67" s="82">
        <v>248.17739441979884</v>
      </c>
      <c r="L67" s="82">
        <v>0</v>
      </c>
      <c r="M67" s="82">
        <f>SUM(L67,K67)</f>
        <v>248.17739441979884</v>
      </c>
      <c r="N67" s="77"/>
      <c r="O67" s="98">
        <f>F67</f>
        <v>235.64173939000003</v>
      </c>
      <c r="P67" s="99">
        <f>IFERROR(K67/O67-1,"N.A")</f>
        <v>5.3197939644519465E-2</v>
      </c>
      <c r="Q67" s="57"/>
    </row>
    <row r="68" spans="2:17" ht="9.65" customHeight="1" x14ac:dyDescent="0.45">
      <c r="B68" s="135"/>
      <c r="C68" s="136"/>
      <c r="D68" s="136"/>
      <c r="E68" s="135"/>
      <c r="F68" s="137"/>
      <c r="G68" s="135"/>
      <c r="H68" s="135"/>
      <c r="I68" s="135"/>
      <c r="J68" s="136"/>
      <c r="K68" s="138"/>
      <c r="L68" s="135"/>
      <c r="M68" s="136"/>
      <c r="N68" s="77"/>
      <c r="O68" s="135"/>
      <c r="P68" s="139"/>
      <c r="Q68" s="57"/>
    </row>
    <row r="69" spans="2:17" ht="23" x14ac:dyDescent="0.5">
      <c r="B69" s="62" t="s">
        <v>213</v>
      </c>
      <c r="C69" s="63"/>
      <c r="D69" s="63"/>
      <c r="E69" s="64"/>
      <c r="F69" s="76">
        <f t="shared" ref="F69:L69" si="13">SUM(F70:F71)</f>
        <v>103.72238319999998</v>
      </c>
      <c r="G69" s="76">
        <f t="shared" si="13"/>
        <v>5.5178170812593228</v>
      </c>
      <c r="H69" s="76">
        <f t="shared" si="13"/>
        <v>0</v>
      </c>
      <c r="I69" s="76">
        <f t="shared" si="13"/>
        <v>0</v>
      </c>
      <c r="J69" s="76">
        <f t="shared" si="13"/>
        <v>0</v>
      </c>
      <c r="K69" s="76">
        <f t="shared" si="13"/>
        <v>109.24020028125931</v>
      </c>
      <c r="L69" s="76">
        <f t="shared" si="13"/>
        <v>-1.4568070000000001E-2</v>
      </c>
      <c r="M69" s="76">
        <f>SUM(L69,K69)</f>
        <v>109.22563221125931</v>
      </c>
      <c r="N69" s="77"/>
      <c r="O69" s="76">
        <f>SUM(O70:O71)</f>
        <v>103.72238319999998</v>
      </c>
      <c r="P69" s="78">
        <f>IFERROR(K69/O69-1,"N.A")</f>
        <v>5.3197939644519465E-2</v>
      </c>
      <c r="Q69" s="57"/>
    </row>
    <row r="70" spans="2:17" ht="22.5" customHeight="1" x14ac:dyDescent="0.45">
      <c r="B70" s="119" t="s">
        <v>139</v>
      </c>
      <c r="C70" s="133" t="s">
        <v>140</v>
      </c>
      <c r="D70" s="133" t="s">
        <v>141</v>
      </c>
      <c r="E70" s="81" t="s">
        <v>45</v>
      </c>
      <c r="F70" s="134">
        <v>88.407274359999988</v>
      </c>
      <c r="G70" s="82">
        <v>4.703084845539756</v>
      </c>
      <c r="H70" s="82">
        <v>0</v>
      </c>
      <c r="I70" s="82">
        <v>0</v>
      </c>
      <c r="J70" s="82">
        <v>0</v>
      </c>
      <c r="K70" s="82">
        <v>93.110359205539737</v>
      </c>
      <c r="L70" s="82">
        <v>-1.4568070000000001E-2</v>
      </c>
      <c r="M70" s="82">
        <f>SUM(L70,K70)</f>
        <v>93.095791135539741</v>
      </c>
      <c r="N70" s="77"/>
      <c r="O70" s="98">
        <f>F70</f>
        <v>88.407274359999988</v>
      </c>
      <c r="P70" s="99">
        <f>IFERROR(K70/O70-1,"N.A")</f>
        <v>5.3197939644519465E-2</v>
      </c>
      <c r="Q70" s="57"/>
    </row>
    <row r="71" spans="2:17" ht="24" customHeight="1" x14ac:dyDescent="0.45">
      <c r="B71" s="119" t="s">
        <v>101</v>
      </c>
      <c r="C71" s="133" t="s">
        <v>142</v>
      </c>
      <c r="D71" s="133" t="s">
        <v>143</v>
      </c>
      <c r="E71" s="81" t="s">
        <v>45</v>
      </c>
      <c r="F71" s="134">
        <v>15.315108839999999</v>
      </c>
      <c r="G71" s="82">
        <v>0.81473223571956699</v>
      </c>
      <c r="H71" s="82">
        <v>0</v>
      </c>
      <c r="I71" s="82">
        <v>0</v>
      </c>
      <c r="J71" s="82">
        <v>0</v>
      </c>
      <c r="K71" s="82">
        <v>16.129841075719565</v>
      </c>
      <c r="L71" s="82">
        <v>0</v>
      </c>
      <c r="M71" s="82">
        <f>SUM(L71,K71)</f>
        <v>16.129841075719565</v>
      </c>
      <c r="N71" s="77"/>
      <c r="O71" s="98">
        <f>F71</f>
        <v>15.315108839999999</v>
      </c>
      <c r="P71" s="99">
        <f>IFERROR(K71/O71-1,"N.A")</f>
        <v>5.3197939644519465E-2</v>
      </c>
      <c r="Q71" s="57"/>
    </row>
    <row r="72" spans="2:17" ht="9" customHeight="1" x14ac:dyDescent="0.45">
      <c r="B72" s="140"/>
      <c r="C72" s="141"/>
      <c r="D72" s="141"/>
      <c r="E72" s="142"/>
      <c r="F72" s="143"/>
      <c r="G72" s="144"/>
      <c r="H72" s="144"/>
      <c r="I72" s="144"/>
      <c r="J72" s="144"/>
      <c r="K72" s="144"/>
      <c r="L72" s="144"/>
      <c r="M72" s="144"/>
      <c r="N72" s="37"/>
      <c r="O72" s="145"/>
      <c r="P72" s="146"/>
      <c r="Q72" s="57"/>
    </row>
    <row r="73" spans="2:17" ht="23" x14ac:dyDescent="0.45">
      <c r="B73" s="105" t="s">
        <v>147</v>
      </c>
      <c r="C73" s="106"/>
      <c r="D73" s="106"/>
      <c r="E73" s="122"/>
      <c r="F73" s="108">
        <f t="shared" ref="F73:M73" si="14">F69+F64</f>
        <v>970.68781584999999</v>
      </c>
      <c r="G73" s="108">
        <f t="shared" si="14"/>
        <v>51.638591841258744</v>
      </c>
      <c r="H73" s="108">
        <f t="shared" si="14"/>
        <v>0</v>
      </c>
      <c r="I73" s="108">
        <f t="shared" si="14"/>
        <v>0</v>
      </c>
      <c r="J73" s="108">
        <f t="shared" si="14"/>
        <v>0</v>
      </c>
      <c r="K73" s="108">
        <f t="shared" si="14"/>
        <v>1022.3264076912587</v>
      </c>
      <c r="L73" s="108">
        <f t="shared" si="14"/>
        <v>-1.4568070000000001E-2</v>
      </c>
      <c r="M73" s="108">
        <f t="shared" si="14"/>
        <v>1022.3118396212587</v>
      </c>
      <c r="N73" s="147"/>
      <c r="O73" s="109">
        <f>O69+O64</f>
        <v>970.68781584999999</v>
      </c>
      <c r="P73" s="110">
        <f>IFERROR(K73/O73-1,"N.A")</f>
        <v>5.3197939644519465E-2</v>
      </c>
      <c r="Q73" s="57"/>
    </row>
    <row r="74" spans="2:17" ht="4.5" customHeight="1" x14ac:dyDescent="0.45">
      <c r="B74" s="67"/>
      <c r="C74" s="68"/>
      <c r="D74" s="68"/>
      <c r="E74" s="67"/>
      <c r="F74" s="72"/>
      <c r="G74" s="72"/>
      <c r="H74" s="72"/>
      <c r="I74" s="72"/>
      <c r="J74" s="72"/>
      <c r="K74" s="72"/>
      <c r="L74" s="72"/>
      <c r="M74" s="72"/>
      <c r="N74" s="37"/>
      <c r="O74" s="72"/>
      <c r="P74" s="73"/>
      <c r="Q74" s="148"/>
    </row>
    <row r="75" spans="2:17" ht="23" x14ac:dyDescent="0.45">
      <c r="B75" s="105" t="s">
        <v>148</v>
      </c>
      <c r="C75" s="106"/>
      <c r="D75" s="106"/>
      <c r="E75" s="122"/>
      <c r="F75" s="108">
        <f t="shared" ref="F75:M75" si="15">F58+F73</f>
        <v>6289.3519743421057</v>
      </c>
      <c r="G75" s="108">
        <f t="shared" si="15"/>
        <v>333.84482448148043</v>
      </c>
      <c r="H75" s="108">
        <f t="shared" si="15"/>
        <v>105.68332754514664</v>
      </c>
      <c r="I75" s="108">
        <f t="shared" si="15"/>
        <v>2.5506298535633372</v>
      </c>
      <c r="J75" s="108">
        <f t="shared" si="15"/>
        <v>-338.58961616815884</v>
      </c>
      <c r="K75" s="108">
        <f t="shared" si="15"/>
        <v>6372.8411400541354</v>
      </c>
      <c r="L75" s="108">
        <f t="shared" si="15"/>
        <v>25.629585226300112</v>
      </c>
      <c r="M75" s="108">
        <f t="shared" si="15"/>
        <v>6398.4707252804355</v>
      </c>
      <c r="N75" s="37"/>
      <c r="O75" s="109">
        <f>O58+O73</f>
        <v>6269.3519743421057</v>
      </c>
      <c r="P75" s="110">
        <f>IFERROR(K75/O75-1,"N.A")</f>
        <v>1.6507155147065911E-2</v>
      </c>
      <c r="Q75" s="220">
        <f>K75-F75</f>
        <v>83.489165712029717</v>
      </c>
    </row>
    <row r="76" spans="2:17" ht="20" x14ac:dyDescent="0.35">
      <c r="F76" s="220"/>
      <c r="Q76" s="149"/>
    </row>
    <row r="77" spans="2:17" ht="20" x14ac:dyDescent="0.4">
      <c r="B77" s="150" t="s">
        <v>149</v>
      </c>
      <c r="C77" s="151"/>
      <c r="D77" s="151"/>
      <c r="E77" s="152"/>
      <c r="F77" s="152"/>
      <c r="G77" s="152"/>
      <c r="H77" s="152"/>
      <c r="I77" s="152"/>
      <c r="J77" s="153"/>
      <c r="K77" s="149"/>
      <c r="L77" s="152"/>
      <c r="M77" s="154"/>
      <c r="N77" s="1"/>
      <c r="O77" s="155"/>
      <c r="P77" s="156"/>
      <c r="Q77" s="32"/>
    </row>
    <row r="78" spans="2:17" ht="20" x14ac:dyDescent="0.4">
      <c r="B78" s="150" t="s">
        <v>150</v>
      </c>
      <c r="C78" s="157"/>
      <c r="D78" s="158"/>
      <c r="E78" s="19"/>
      <c r="F78" s="19"/>
      <c r="G78" s="19"/>
      <c r="H78" s="19"/>
      <c r="I78" s="19"/>
      <c r="J78" s="31"/>
      <c r="K78" s="31"/>
      <c r="L78" s="19"/>
      <c r="M78" s="19"/>
      <c r="N78" s="1"/>
      <c r="O78" s="19"/>
      <c r="P78" s="19"/>
      <c r="Q78" s="32"/>
    </row>
    <row r="79" spans="2:17" ht="31.5" customHeight="1" x14ac:dyDescent="0.4">
      <c r="B79" s="159"/>
      <c r="C79" s="157"/>
      <c r="D79" s="158"/>
      <c r="E79" s="19"/>
      <c r="F79" s="19"/>
      <c r="G79" s="19"/>
      <c r="H79" s="19"/>
      <c r="I79" s="19"/>
      <c r="J79" s="31"/>
      <c r="K79" s="31"/>
      <c r="L79" s="19"/>
      <c r="M79" s="19"/>
      <c r="N79" s="1"/>
      <c r="O79" s="19"/>
      <c r="P79" s="19"/>
    </row>
    <row r="80" spans="2:17" ht="40.5" customHeight="1" thickBot="1" x14ac:dyDescent="0.4">
      <c r="B80" s="20"/>
      <c r="C80" s="213" t="s">
        <v>151</v>
      </c>
      <c r="D80" s="214"/>
      <c r="E80" s="214"/>
      <c r="F80" s="214"/>
      <c r="G80" s="214"/>
      <c r="H80" s="214"/>
      <c r="I80" s="214"/>
      <c r="J80" s="214"/>
    </row>
    <row r="81" spans="2:17" ht="40.5" thickBot="1" x14ac:dyDescent="0.45">
      <c r="B81" s="19"/>
      <c r="C81" s="160" t="s">
        <v>152</v>
      </c>
      <c r="D81" s="161"/>
      <c r="E81" s="161"/>
      <c r="F81" s="161" t="s">
        <v>16</v>
      </c>
      <c r="G81" s="161" t="s">
        <v>17</v>
      </c>
      <c r="H81" s="161" t="s">
        <v>18</v>
      </c>
      <c r="I81" s="161" t="s">
        <v>19</v>
      </c>
      <c r="J81" s="162" t="s">
        <v>8</v>
      </c>
    </row>
    <row r="82" spans="2:17" ht="20.5" thickBot="1" x14ac:dyDescent="0.45">
      <c r="B82" s="19"/>
      <c r="C82" s="163" t="s">
        <v>153</v>
      </c>
      <c r="D82" s="164"/>
      <c r="E82" s="164"/>
      <c r="F82" s="165" t="e">
        <f>SUM(F83,F94)</f>
        <v>#REF!</v>
      </c>
      <c r="G82" s="165">
        <f>SUM(G83,G94)</f>
        <v>127.95350087638704</v>
      </c>
      <c r="H82" s="165">
        <f>SUM(H83,H94)</f>
        <v>127.95350087638704</v>
      </c>
      <c r="I82" s="165">
        <f>SUM(I83,I94)</f>
        <v>127.95350087638704</v>
      </c>
      <c r="J82" s="165" t="e">
        <f t="shared" ref="J82:J102" si="16">SUM(F82:I82)</f>
        <v>#REF!</v>
      </c>
    </row>
    <row r="83" spans="2:17" ht="22" customHeight="1" thickBot="1" x14ac:dyDescent="0.45">
      <c r="C83" s="166" t="s">
        <v>154</v>
      </c>
      <c r="D83" s="167"/>
      <c r="E83" s="167"/>
      <c r="F83" s="167">
        <f>SUM(F84,F89,F92,F93)</f>
        <v>-145.86854350549413</v>
      </c>
      <c r="G83" s="167">
        <f>SUM(G84,G89,G92,G93)</f>
        <v>127.95350087638704</v>
      </c>
      <c r="H83" s="167">
        <f>SUM(H84,H89,H92,H93)</f>
        <v>127.95350087638704</v>
      </c>
      <c r="I83" s="167">
        <f>SUM(I84,I89,I92,I93)</f>
        <v>127.95350087638704</v>
      </c>
      <c r="J83" s="167">
        <f t="shared" si="16"/>
        <v>237.99195912366699</v>
      </c>
    </row>
    <row r="84" spans="2:17" ht="22" customHeight="1" thickBot="1" x14ac:dyDescent="0.45">
      <c r="B84" s="19"/>
      <c r="C84" s="168" t="s">
        <v>155</v>
      </c>
      <c r="D84" s="169"/>
      <c r="E84" s="169"/>
      <c r="F84" s="169">
        <f>SUM(F85:F88)</f>
        <v>-277.4360388404815</v>
      </c>
      <c r="G84" s="169" t="s">
        <v>9</v>
      </c>
      <c r="H84" s="169" t="s">
        <v>9</v>
      </c>
      <c r="I84" s="169" t="s">
        <v>9</v>
      </c>
      <c r="J84" s="169">
        <f t="shared" si="16"/>
        <v>-277.4360388404815</v>
      </c>
    </row>
    <row r="85" spans="2:17" ht="22" customHeight="1" x14ac:dyDescent="0.4">
      <c r="B85" s="19"/>
      <c r="C85" s="170" t="s">
        <v>10</v>
      </c>
      <c r="D85" s="171"/>
      <c r="E85" s="171"/>
      <c r="F85" s="171">
        <v>-382.87629164217623</v>
      </c>
      <c r="G85" s="171" t="s">
        <v>9</v>
      </c>
      <c r="H85" s="171" t="s">
        <v>9</v>
      </c>
      <c r="I85" s="171" t="s">
        <v>9</v>
      </c>
      <c r="J85" s="171">
        <f t="shared" si="16"/>
        <v>-382.87629164217623</v>
      </c>
    </row>
    <row r="86" spans="2:17" ht="22" customHeight="1" x14ac:dyDescent="0.4">
      <c r="B86" s="19"/>
      <c r="C86" s="170" t="s">
        <v>4</v>
      </c>
      <c r="D86" s="171"/>
      <c r="E86" s="171"/>
      <c r="F86" s="171">
        <v>-64.902245154918418</v>
      </c>
      <c r="G86" s="171" t="s">
        <v>9</v>
      </c>
      <c r="H86" s="171" t="s">
        <v>9</v>
      </c>
      <c r="I86" s="171" t="s">
        <v>9</v>
      </c>
      <c r="J86" s="171">
        <f t="shared" si="16"/>
        <v>-64.902245154918418</v>
      </c>
    </row>
    <row r="87" spans="2:17" ht="22" customHeight="1" x14ac:dyDescent="0.4">
      <c r="B87" s="19"/>
      <c r="C87" s="170" t="s">
        <v>5</v>
      </c>
      <c r="D87" s="171"/>
      <c r="E87" s="171"/>
      <c r="F87" s="171">
        <v>18.678744744729393</v>
      </c>
      <c r="G87" s="171" t="s">
        <v>9</v>
      </c>
      <c r="H87" s="171" t="s">
        <v>9</v>
      </c>
      <c r="I87" s="171" t="s">
        <v>9</v>
      </c>
      <c r="J87" s="171">
        <f t="shared" si="16"/>
        <v>18.678744744729393</v>
      </c>
    </row>
    <row r="88" spans="2:17" ht="22" customHeight="1" thickBot="1" x14ac:dyDescent="0.45">
      <c r="B88" s="19"/>
      <c r="C88" s="170" t="s">
        <v>6</v>
      </c>
      <c r="D88" s="171"/>
      <c r="E88" s="171"/>
      <c r="F88" s="171">
        <v>151.6637532118838</v>
      </c>
      <c r="G88" s="171" t="s">
        <v>9</v>
      </c>
      <c r="H88" s="171" t="s">
        <v>9</v>
      </c>
      <c r="I88" s="171" t="s">
        <v>9</v>
      </c>
      <c r="J88" s="171">
        <f t="shared" si="16"/>
        <v>151.6637532118838</v>
      </c>
    </row>
    <row r="89" spans="2:17" ht="23.15" customHeight="1" thickBot="1" x14ac:dyDescent="0.45">
      <c r="C89" s="168" t="s">
        <v>156</v>
      </c>
      <c r="D89" s="169"/>
      <c r="E89" s="169"/>
      <c r="F89" s="169">
        <f>SUM(F90:F91)</f>
        <v>90.307308858709121</v>
      </c>
      <c r="G89" s="169">
        <f>SUM(G90:G91)</f>
        <v>90.307308858709121</v>
      </c>
      <c r="H89" s="169">
        <f>SUM(H90:H91)</f>
        <v>90.307308858709121</v>
      </c>
      <c r="I89" s="169">
        <f>SUM(I90:I91)</f>
        <v>90.307308858709121</v>
      </c>
      <c r="J89" s="169">
        <f t="shared" si="16"/>
        <v>361.22923543483648</v>
      </c>
    </row>
    <row r="90" spans="2:17" ht="22" customHeight="1" x14ac:dyDescent="0.35">
      <c r="C90" s="170" t="s">
        <v>5</v>
      </c>
      <c r="D90" s="171"/>
      <c r="E90" s="171"/>
      <c r="F90" s="171">
        <v>54.468599396244201</v>
      </c>
      <c r="G90" s="171">
        <f t="shared" ref="G90:I91" si="17">F90</f>
        <v>54.468599396244201</v>
      </c>
      <c r="H90" s="171">
        <f t="shared" si="17"/>
        <v>54.468599396244201</v>
      </c>
      <c r="I90" s="171">
        <f t="shared" si="17"/>
        <v>54.468599396244201</v>
      </c>
      <c r="J90" s="171">
        <f t="shared" si="16"/>
        <v>217.8743975849768</v>
      </c>
    </row>
    <row r="91" spans="2:17" ht="22" customHeight="1" thickBot="1" x14ac:dyDescent="0.4">
      <c r="C91" s="170" t="s">
        <v>6</v>
      </c>
      <c r="D91" s="171"/>
      <c r="E91" s="171"/>
      <c r="F91" s="171">
        <v>35.838709462464919</v>
      </c>
      <c r="G91" s="171">
        <f t="shared" si="17"/>
        <v>35.838709462464919</v>
      </c>
      <c r="H91" s="171">
        <f t="shared" si="17"/>
        <v>35.838709462464919</v>
      </c>
      <c r="I91" s="171">
        <f t="shared" si="17"/>
        <v>35.838709462464919</v>
      </c>
      <c r="J91" s="171">
        <f t="shared" si="16"/>
        <v>143.35483784985968</v>
      </c>
    </row>
    <row r="92" spans="2:17" ht="22" customHeight="1" thickBot="1" x14ac:dyDescent="0.45">
      <c r="C92" s="168" t="s">
        <v>157</v>
      </c>
      <c r="D92" s="169"/>
      <c r="E92" s="169"/>
      <c r="F92" s="169">
        <v>3.613994458600339</v>
      </c>
      <c r="G92" s="169" t="s">
        <v>9</v>
      </c>
      <c r="H92" s="169" t="s">
        <v>9</v>
      </c>
      <c r="I92" s="169" t="s">
        <v>9</v>
      </c>
      <c r="J92" s="169">
        <f t="shared" si="16"/>
        <v>3.613994458600339</v>
      </c>
    </row>
    <row r="93" spans="2:17" ht="20.5" thickBot="1" x14ac:dyDescent="0.45">
      <c r="B93" s="14"/>
      <c r="C93" s="168" t="s">
        <v>14</v>
      </c>
      <c r="D93" s="169"/>
      <c r="E93" s="169"/>
      <c r="F93" s="169">
        <v>37.646192017677926</v>
      </c>
      <c r="G93" s="169">
        <f>F93</f>
        <v>37.646192017677926</v>
      </c>
      <c r="H93" s="169">
        <f>G93</f>
        <v>37.646192017677926</v>
      </c>
      <c r="I93" s="169">
        <f>H93</f>
        <v>37.646192017677926</v>
      </c>
      <c r="J93" s="169">
        <f t="shared" si="16"/>
        <v>150.5847680707117</v>
      </c>
    </row>
    <row r="94" spans="2:17" ht="20.5" thickBot="1" x14ac:dyDescent="0.45">
      <c r="C94" s="166" t="s">
        <v>158</v>
      </c>
      <c r="D94" s="167"/>
      <c r="E94" s="167"/>
      <c r="F94" s="167" t="e">
        <f>SUM(F95:F97)</f>
        <v>#REF!</v>
      </c>
      <c r="G94" s="167" t="s">
        <v>9</v>
      </c>
      <c r="H94" s="167" t="s">
        <v>9</v>
      </c>
      <c r="I94" s="167" t="s">
        <v>9</v>
      </c>
      <c r="J94" s="167" t="e">
        <f t="shared" si="16"/>
        <v>#REF!</v>
      </c>
    </row>
    <row r="95" spans="2:17" ht="20.5" thickBot="1" x14ac:dyDescent="0.45">
      <c r="C95" s="168" t="s">
        <v>159</v>
      </c>
      <c r="D95" s="169"/>
      <c r="E95" s="169"/>
      <c r="F95" s="169" t="e">
        <f>#REF!</f>
        <v>#REF!</v>
      </c>
      <c r="G95" s="169" t="s">
        <v>9</v>
      </c>
      <c r="H95" s="169" t="s">
        <v>9</v>
      </c>
      <c r="I95" s="169" t="s">
        <v>9</v>
      </c>
      <c r="J95" s="169" t="e">
        <f t="shared" si="16"/>
        <v>#REF!</v>
      </c>
      <c r="Q95" s="32"/>
    </row>
    <row r="96" spans="2:17" ht="20.5" thickBot="1" x14ac:dyDescent="0.45">
      <c r="C96" s="168" t="s">
        <v>160</v>
      </c>
      <c r="D96" s="169"/>
      <c r="E96" s="169"/>
      <c r="F96" s="169" t="e">
        <f>#REF!</f>
        <v>#REF!</v>
      </c>
      <c r="G96" s="169" t="s">
        <v>9</v>
      </c>
      <c r="H96" s="169" t="s">
        <v>9</v>
      </c>
      <c r="I96" s="169" t="s">
        <v>9</v>
      </c>
      <c r="J96" s="169" t="e">
        <f t="shared" si="16"/>
        <v>#REF!</v>
      </c>
      <c r="M96" s="19"/>
      <c r="N96" s="1"/>
      <c r="O96" s="19"/>
      <c r="P96" s="19"/>
      <c r="Q96" s="32"/>
    </row>
    <row r="97" spans="3:17" ht="20.5" thickBot="1" x14ac:dyDescent="0.45">
      <c r="C97" s="168" t="s">
        <v>157</v>
      </c>
      <c r="D97" s="169"/>
      <c r="E97" s="169"/>
      <c r="F97" s="169" t="e">
        <f>#REF!</f>
        <v>#REF!</v>
      </c>
      <c r="G97" s="169" t="s">
        <v>9</v>
      </c>
      <c r="H97" s="169" t="s">
        <v>9</v>
      </c>
      <c r="I97" s="169" t="s">
        <v>9</v>
      </c>
      <c r="J97" s="169" t="e">
        <f t="shared" si="16"/>
        <v>#REF!</v>
      </c>
      <c r="K97" s="19"/>
      <c r="M97" s="19"/>
      <c r="N97" s="1"/>
      <c r="O97" s="19"/>
      <c r="P97" s="19"/>
      <c r="Q97" s="32"/>
    </row>
    <row r="98" spans="3:17" ht="20.5" thickBot="1" x14ac:dyDescent="0.45">
      <c r="C98" s="163" t="s">
        <v>161</v>
      </c>
      <c r="D98" s="164"/>
      <c r="E98" s="164"/>
      <c r="F98" s="165" t="e">
        <f>SUM(F99:F101)</f>
        <v>#REF!</v>
      </c>
      <c r="G98" s="165" t="e">
        <f>SUM(G99:G101)</f>
        <v>#REF!</v>
      </c>
      <c r="H98" s="165" t="e">
        <f>SUM(H99:H101)</f>
        <v>#REF!</v>
      </c>
      <c r="I98" s="165" t="e">
        <f>SUM(I99:I101)</f>
        <v>#REF!</v>
      </c>
      <c r="J98" s="165" t="e">
        <f t="shared" si="16"/>
        <v>#REF!</v>
      </c>
      <c r="K98" s="19"/>
      <c r="M98" s="19"/>
      <c r="N98" s="1"/>
      <c r="O98" s="19"/>
      <c r="P98" s="19"/>
      <c r="Q98" s="32"/>
    </row>
    <row r="99" spans="3:17" ht="20.5" thickBot="1" x14ac:dyDescent="0.45">
      <c r="C99" s="168" t="s">
        <v>162</v>
      </c>
      <c r="D99" s="169"/>
      <c r="E99" s="169"/>
      <c r="F99" s="169" t="e">
        <f>#REF!+#REF!+#REF!</f>
        <v>#REF!</v>
      </c>
      <c r="G99" s="169" t="e">
        <f>F99</f>
        <v>#REF!</v>
      </c>
      <c r="H99" s="169" t="e">
        <f>G99</f>
        <v>#REF!</v>
      </c>
      <c r="I99" s="169" t="e">
        <f>H99</f>
        <v>#REF!</v>
      </c>
      <c r="J99" s="169" t="e">
        <f t="shared" si="16"/>
        <v>#REF!</v>
      </c>
      <c r="K99" s="19"/>
      <c r="M99" s="19"/>
      <c r="N99" s="1"/>
      <c r="O99" s="19"/>
      <c r="P99" s="19"/>
      <c r="Q99" s="32"/>
    </row>
    <row r="100" spans="3:17" ht="20.5" thickBot="1" x14ac:dyDescent="0.45">
      <c r="C100" s="168" t="str">
        <f>C95</f>
        <v>Apuração (superávit/déficit TUST)¹</v>
      </c>
      <c r="D100" s="169"/>
      <c r="E100" s="169"/>
      <c r="F100" s="169" t="e">
        <f>#REF!+#REF!+#REF!-F101</f>
        <v>#REF!</v>
      </c>
      <c r="G100" s="169" t="s">
        <v>9</v>
      </c>
      <c r="H100" s="169" t="s">
        <v>9</v>
      </c>
      <c r="I100" s="169" t="s">
        <v>9</v>
      </c>
      <c r="J100" s="169" t="e">
        <f t="shared" si="16"/>
        <v>#REF!</v>
      </c>
      <c r="K100" s="19"/>
      <c r="M100" s="19"/>
      <c r="N100" s="1"/>
      <c r="O100" s="19"/>
      <c r="P100" s="19"/>
      <c r="Q100" s="32"/>
    </row>
    <row r="101" spans="3:17" ht="20.5" thickBot="1" x14ac:dyDescent="0.45">
      <c r="C101" s="168" t="s">
        <v>157</v>
      </c>
      <c r="D101" s="169"/>
      <c r="E101" s="169"/>
      <c r="F101" s="169">
        <v>-6.5039682208000009</v>
      </c>
      <c r="G101" s="169" t="s">
        <v>9</v>
      </c>
      <c r="H101" s="169" t="s">
        <v>9</v>
      </c>
      <c r="I101" s="169" t="s">
        <v>9</v>
      </c>
      <c r="J101" s="169">
        <f t="shared" si="16"/>
        <v>-6.5039682208000009</v>
      </c>
      <c r="K101" s="19"/>
      <c r="M101" s="19"/>
      <c r="N101" s="1"/>
      <c r="O101" s="19"/>
      <c r="P101" s="19"/>
      <c r="Q101" s="32"/>
    </row>
    <row r="102" spans="3:17" ht="20" x14ac:dyDescent="0.4">
      <c r="C102" s="172" t="s">
        <v>163</v>
      </c>
      <c r="D102" s="173"/>
      <c r="E102" s="173"/>
      <c r="F102" s="173" t="e">
        <f>SUM(F82,F98)</f>
        <v>#REF!</v>
      </c>
      <c r="G102" s="173" t="e">
        <f>SUM(G82,G98)</f>
        <v>#REF!</v>
      </c>
      <c r="H102" s="173" t="e">
        <f>SUM(H82,H98)</f>
        <v>#REF!</v>
      </c>
      <c r="I102" s="173" t="e">
        <f>SUM(I82,I98)</f>
        <v>#REF!</v>
      </c>
      <c r="J102" s="173" t="e">
        <f t="shared" si="16"/>
        <v>#REF!</v>
      </c>
      <c r="K102" s="19"/>
      <c r="M102" s="19"/>
      <c r="N102" s="1"/>
      <c r="O102" s="19"/>
      <c r="P102" s="19"/>
    </row>
    <row r="103" spans="3:17" ht="20" x14ac:dyDescent="0.35">
      <c r="C103" s="150" t="s">
        <v>164</v>
      </c>
      <c r="J103" s="174"/>
    </row>
    <row r="104" spans="3:17" ht="20.5" thickBot="1" x14ac:dyDescent="0.4">
      <c r="C104" s="150"/>
    </row>
    <row r="105" spans="3:17" ht="80" x14ac:dyDescent="0.35">
      <c r="C105" s="175" t="s">
        <v>29</v>
      </c>
      <c r="D105" s="176" t="s">
        <v>165</v>
      </c>
      <c r="E105" s="176" t="s">
        <v>166</v>
      </c>
    </row>
    <row r="106" spans="3:17" ht="20" x14ac:dyDescent="0.4">
      <c r="C106" s="177" t="s">
        <v>43</v>
      </c>
      <c r="D106" s="178">
        <f>SUM($K$12:$K$14)</f>
        <v>3546.4350810535625</v>
      </c>
      <c r="E106" s="179">
        <f>SUM($K$12:$K$14)</f>
        <v>3546.4350810535625</v>
      </c>
    </row>
    <row r="107" spans="3:17" ht="20" x14ac:dyDescent="0.4">
      <c r="C107" s="180" t="str">
        <f>C65</f>
        <v>008/2022</v>
      </c>
      <c r="D107" s="181">
        <f t="shared" ref="D107:E122" si="18">SUMIF($C$10:$C$75,$C107,$K$10:$K$75)</f>
        <v>343.10103999980538</v>
      </c>
      <c r="E107" s="182">
        <f t="shared" si="18"/>
        <v>343.10103999980538</v>
      </c>
    </row>
    <row r="108" spans="3:17" ht="20" x14ac:dyDescent="0.4">
      <c r="C108" s="177" t="s">
        <v>135</v>
      </c>
      <c r="D108" s="178">
        <f t="shared" si="18"/>
        <v>321.80777299039528</v>
      </c>
      <c r="E108" s="179">
        <f t="shared" si="18"/>
        <v>321.80777299039528</v>
      </c>
    </row>
    <row r="109" spans="3:17" ht="20" x14ac:dyDescent="0.4">
      <c r="C109" s="180" t="s">
        <v>137</v>
      </c>
      <c r="D109" s="181">
        <f t="shared" si="18"/>
        <v>248.17739441979884</v>
      </c>
      <c r="E109" s="182">
        <f t="shared" si="18"/>
        <v>248.17739441979884</v>
      </c>
    </row>
    <row r="110" spans="3:17" ht="20" x14ac:dyDescent="0.4">
      <c r="C110" s="177" t="s">
        <v>46</v>
      </c>
      <c r="D110" s="178">
        <f t="shared" si="18"/>
        <v>234.84007329413399</v>
      </c>
      <c r="E110" s="179">
        <f t="shared" si="18"/>
        <v>234.84007329413399</v>
      </c>
    </row>
    <row r="111" spans="3:17" ht="20" x14ac:dyDescent="0.4">
      <c r="C111" s="180" t="s">
        <v>112</v>
      </c>
      <c r="D111" s="181">
        <f t="shared" si="18"/>
        <v>408.3661035365073</v>
      </c>
      <c r="E111" s="182">
        <f>SUMIF($C$10:$C$75,$C111,$K$10:$K$75)*51%</f>
        <v>208.26671280361873</v>
      </c>
    </row>
    <row r="112" spans="3:17" ht="20" x14ac:dyDescent="0.4">
      <c r="C112" s="177" t="s">
        <v>126</v>
      </c>
      <c r="D112" s="178">
        <f t="shared" si="18"/>
        <v>398.73023730158116</v>
      </c>
      <c r="E112" s="179">
        <f>SUMIF($C$10:$C$75,$C112,$K$10:$K$75)*50%</f>
        <v>199.36511865079058</v>
      </c>
    </row>
    <row r="113" spans="3:5" ht="20" x14ac:dyDescent="0.4">
      <c r="C113" s="180" t="s">
        <v>114</v>
      </c>
      <c r="D113" s="181">
        <f t="shared" si="18"/>
        <v>352.35557108627575</v>
      </c>
      <c r="E113" s="182">
        <f>SUMIF($C$10:$C$75,$C113,$K$10:$K$75)*51%</f>
        <v>179.70134125400062</v>
      </c>
    </row>
    <row r="114" spans="3:5" ht="20" x14ac:dyDescent="0.4">
      <c r="C114" s="177" t="s">
        <v>140</v>
      </c>
      <c r="D114" s="178">
        <f t="shared" si="18"/>
        <v>93.110359205539737</v>
      </c>
      <c r="E114" s="179">
        <f>SUMIF($C$10:$C$75,$C114,$K$10:$K$75)</f>
        <v>93.110359205539737</v>
      </c>
    </row>
    <row r="115" spans="3:5" ht="20" x14ac:dyDescent="0.4">
      <c r="C115" s="180" t="s">
        <v>117</v>
      </c>
      <c r="D115" s="181">
        <f t="shared" si="18"/>
        <v>162.36520481872631</v>
      </c>
      <c r="E115" s="182">
        <f>SUMIF($C$10:$C$75,$C115,$K$10:$K$75)*50%</f>
        <v>81.182602409363156</v>
      </c>
    </row>
    <row r="116" spans="3:5" ht="20" x14ac:dyDescent="0.4">
      <c r="C116" s="177" t="s">
        <v>53</v>
      </c>
      <c r="D116" s="178">
        <f t="shared" si="18"/>
        <v>83.236966918462116</v>
      </c>
      <c r="E116" s="179">
        <f>SUMIF($C$10:$C$75,$C116,$K$10:$K$75)</f>
        <v>83.236966918462116</v>
      </c>
    </row>
    <row r="117" spans="3:5" ht="20" x14ac:dyDescent="0.4">
      <c r="C117" s="180" t="s">
        <v>120</v>
      </c>
      <c r="D117" s="181">
        <f t="shared" si="18"/>
        <v>157.85681581753673</v>
      </c>
      <c r="E117" s="182">
        <f>SUMIF($C$10:$C$75,$C117,$K$10:$K$75)*51%</f>
        <v>80.506976066943736</v>
      </c>
    </row>
    <row r="118" spans="3:5" ht="20" x14ac:dyDescent="0.4">
      <c r="C118" s="177" t="s">
        <v>66</v>
      </c>
      <c r="D118" s="178">
        <f t="shared" si="18"/>
        <v>71.392523093207842</v>
      </c>
      <c r="E118" s="179">
        <f t="shared" si="18"/>
        <v>71.392523093207842</v>
      </c>
    </row>
    <row r="119" spans="3:5" ht="20" x14ac:dyDescent="0.4">
      <c r="C119" s="180" t="s">
        <v>59</v>
      </c>
      <c r="D119" s="181">
        <f t="shared" si="18"/>
        <v>70.794383704919042</v>
      </c>
      <c r="E119" s="182">
        <f t="shared" si="18"/>
        <v>70.794383704919042</v>
      </c>
    </row>
    <row r="120" spans="3:5" ht="20" x14ac:dyDescent="0.4">
      <c r="C120" s="177" t="s">
        <v>71</v>
      </c>
      <c r="D120" s="178">
        <f t="shared" si="18"/>
        <v>77.298775904999019</v>
      </c>
      <c r="E120" s="179">
        <f t="shared" si="18"/>
        <v>77.298775904999019</v>
      </c>
    </row>
    <row r="121" spans="3:5" ht="20" x14ac:dyDescent="0.4">
      <c r="C121" s="180" t="s">
        <v>56</v>
      </c>
      <c r="D121" s="181">
        <f t="shared" si="18"/>
        <v>72.109375825255484</v>
      </c>
      <c r="E121" s="182">
        <f t="shared" si="18"/>
        <v>72.109375825255484</v>
      </c>
    </row>
    <row r="122" spans="3:5" ht="20" x14ac:dyDescent="0.4">
      <c r="C122" s="177" t="s">
        <v>68</v>
      </c>
      <c r="D122" s="178">
        <f t="shared" si="18"/>
        <v>62.43698092135655</v>
      </c>
      <c r="E122" s="179">
        <f t="shared" si="18"/>
        <v>62.43698092135655</v>
      </c>
    </row>
    <row r="123" spans="3:5" ht="20" x14ac:dyDescent="0.4">
      <c r="C123" s="180" t="s">
        <v>74</v>
      </c>
      <c r="D123" s="181">
        <f t="shared" ref="D123:E152" si="19">SUMIF($C$10:$C$75,$C123,$K$10:$K$75)</f>
        <v>56.287888230804604</v>
      </c>
      <c r="E123" s="182">
        <f t="shared" si="19"/>
        <v>56.287888230804604</v>
      </c>
    </row>
    <row r="124" spans="3:5" ht="20" x14ac:dyDescent="0.4">
      <c r="C124" s="177" t="s">
        <v>94</v>
      </c>
      <c r="D124" s="178">
        <f t="shared" si="19"/>
        <v>52.959984550000016</v>
      </c>
      <c r="E124" s="179">
        <f t="shared" si="19"/>
        <v>52.959984550000016</v>
      </c>
    </row>
    <row r="125" spans="3:5" ht="20" x14ac:dyDescent="0.4">
      <c r="C125" s="180" t="s">
        <v>123</v>
      </c>
      <c r="D125" s="181">
        <f t="shared" si="19"/>
        <v>108.78473229920459</v>
      </c>
      <c r="E125" s="182">
        <f>SUMIF($C$10:$C$75,$C125,$K$10:$K$75)*50%</f>
        <v>54.392366149602296</v>
      </c>
    </row>
    <row r="126" spans="3:5" ht="20" x14ac:dyDescent="0.4">
      <c r="C126" s="177" t="s">
        <v>63</v>
      </c>
      <c r="D126" s="178">
        <f t="shared" si="19"/>
        <v>46.140901050000011</v>
      </c>
      <c r="E126" s="179">
        <f t="shared" si="19"/>
        <v>46.140901050000011</v>
      </c>
    </row>
    <row r="127" spans="3:5" ht="20" x14ac:dyDescent="0.4">
      <c r="C127" s="180" t="s">
        <v>93</v>
      </c>
      <c r="D127" s="181">
        <f t="shared" si="19"/>
        <v>0</v>
      </c>
      <c r="E127" s="182">
        <f t="shared" si="19"/>
        <v>0</v>
      </c>
    </row>
    <row r="128" spans="3:5" ht="20" x14ac:dyDescent="0.4">
      <c r="C128" s="177" t="s">
        <v>77</v>
      </c>
      <c r="D128" s="178">
        <f t="shared" si="19"/>
        <v>20.643534548997234</v>
      </c>
      <c r="E128" s="179">
        <f t="shared" si="19"/>
        <v>20.643534548997234</v>
      </c>
    </row>
    <row r="129" spans="3:5" ht="20" x14ac:dyDescent="0.4">
      <c r="C129" s="180" t="s">
        <v>88</v>
      </c>
      <c r="D129" s="181">
        <f t="shared" si="19"/>
        <v>20.445175829766303</v>
      </c>
      <c r="E129" s="182">
        <f t="shared" si="19"/>
        <v>20.445175829766303</v>
      </c>
    </row>
    <row r="130" spans="3:5" ht="20" x14ac:dyDescent="0.4">
      <c r="C130" s="177" t="s">
        <v>97</v>
      </c>
      <c r="D130" s="178">
        <f t="shared" si="19"/>
        <v>18.289274528771983</v>
      </c>
      <c r="E130" s="179">
        <f t="shared" si="19"/>
        <v>18.289274528771983</v>
      </c>
    </row>
    <row r="131" spans="3:5" ht="20" x14ac:dyDescent="0.4">
      <c r="C131" s="180" t="s">
        <v>142</v>
      </c>
      <c r="D131" s="181">
        <f t="shared" si="19"/>
        <v>16.129841075719565</v>
      </c>
      <c r="E131" s="182">
        <f t="shared" si="19"/>
        <v>16.129841075719565</v>
      </c>
    </row>
    <row r="132" spans="3:5" ht="20" x14ac:dyDescent="0.4">
      <c r="C132" s="177" t="s">
        <v>102</v>
      </c>
      <c r="D132" s="178">
        <f t="shared" si="19"/>
        <v>16.039714209697415</v>
      </c>
      <c r="E132" s="179">
        <f t="shared" si="19"/>
        <v>16.039714209697415</v>
      </c>
    </row>
    <row r="133" spans="3:5" ht="20" x14ac:dyDescent="0.4">
      <c r="C133" s="180" t="s">
        <v>83</v>
      </c>
      <c r="D133" s="181">
        <f t="shared" si="19"/>
        <v>23.670081096464052</v>
      </c>
      <c r="E133" s="182">
        <f t="shared" si="19"/>
        <v>23.670081096464052</v>
      </c>
    </row>
    <row r="134" spans="3:5" ht="20" x14ac:dyDescent="0.4">
      <c r="C134" s="177" t="s">
        <v>80</v>
      </c>
      <c r="D134" s="178">
        <f t="shared" si="19"/>
        <v>16.151413423689903</v>
      </c>
      <c r="E134" s="179">
        <f t="shared" si="19"/>
        <v>16.151413423689903</v>
      </c>
    </row>
    <row r="135" spans="3:5" ht="20" x14ac:dyDescent="0.4">
      <c r="C135" s="180" t="s">
        <v>62</v>
      </c>
      <c r="D135" s="181">
        <f t="shared" si="19"/>
        <v>15.430810056724884</v>
      </c>
      <c r="E135" s="182">
        <f t="shared" si="19"/>
        <v>15.430810056724884</v>
      </c>
    </row>
    <row r="136" spans="3:5" ht="20" x14ac:dyDescent="0.4">
      <c r="C136" s="177" t="s">
        <v>99</v>
      </c>
      <c r="D136" s="178">
        <f t="shared" si="19"/>
        <v>9.2375544098375642</v>
      </c>
      <c r="E136" s="179">
        <f t="shared" si="19"/>
        <v>9.2375544098375642</v>
      </c>
    </row>
    <row r="137" spans="3:5" ht="20" x14ac:dyDescent="0.4">
      <c r="C137" s="180" t="s">
        <v>145</v>
      </c>
      <c r="D137" s="181">
        <f t="shared" si="19"/>
        <v>8.4597039392108826</v>
      </c>
      <c r="E137" s="182">
        <f t="shared" si="19"/>
        <v>8.4597039392108826</v>
      </c>
    </row>
    <row r="138" spans="3:5" ht="20" x14ac:dyDescent="0.4">
      <c r="C138" s="177" t="s">
        <v>90</v>
      </c>
      <c r="D138" s="178">
        <f t="shared" si="19"/>
        <v>8.7842146564553882</v>
      </c>
      <c r="E138" s="179">
        <f t="shared" si="19"/>
        <v>8.7842146564553882</v>
      </c>
    </row>
    <row r="139" spans="3:5" ht="20" x14ac:dyDescent="0.4">
      <c r="C139" s="180" t="s">
        <v>85</v>
      </c>
      <c r="D139" s="181">
        <f t="shared" si="19"/>
        <v>7.45860083</v>
      </c>
      <c r="E139" s="182">
        <f t="shared" si="19"/>
        <v>7.45860083</v>
      </c>
    </row>
    <row r="140" spans="3:5" ht="20" x14ac:dyDescent="0.4">
      <c r="C140" s="177" t="s">
        <v>105</v>
      </c>
      <c r="D140" s="178">
        <f t="shared" si="19"/>
        <v>8.5566029522407838</v>
      </c>
      <c r="E140" s="179">
        <f t="shared" si="19"/>
        <v>8.5566029522407838</v>
      </c>
    </row>
    <row r="141" spans="3:5" ht="20" x14ac:dyDescent="0.35">
      <c r="C141" s="183" t="s">
        <v>7</v>
      </c>
      <c r="D141" s="184">
        <f>SUM(D106:D140)</f>
        <v>7157.8846875796471</v>
      </c>
      <c r="E141" s="185">
        <f>SUM(E106:E140)</f>
        <v>6372.8411400541354</v>
      </c>
    </row>
    <row r="142" spans="3:5" ht="20" x14ac:dyDescent="0.4">
      <c r="C142" s="19"/>
      <c r="D142" s="19"/>
      <c r="E142" s="186">
        <f>E141-K75</f>
        <v>0</v>
      </c>
    </row>
  </sheetData>
  <mergeCells count="55">
    <mergeCell ref="J62:J63"/>
    <mergeCell ref="O62:O63"/>
    <mergeCell ref="P62:P63"/>
    <mergeCell ref="B65:B67"/>
    <mergeCell ref="C80:J80"/>
    <mergeCell ref="P47:P48"/>
    <mergeCell ref="B50:B51"/>
    <mergeCell ref="E50:E51"/>
    <mergeCell ref="B62:B63"/>
    <mergeCell ref="C62:C63"/>
    <mergeCell ref="D62:D63"/>
    <mergeCell ref="E62:E63"/>
    <mergeCell ref="G62:G63"/>
    <mergeCell ref="H62:H63"/>
    <mergeCell ref="I62:I63"/>
    <mergeCell ref="E47:E48"/>
    <mergeCell ref="G47:G48"/>
    <mergeCell ref="H47:H48"/>
    <mergeCell ref="I47:I48"/>
    <mergeCell ref="J47:J48"/>
    <mergeCell ref="O47:O48"/>
    <mergeCell ref="B35:B36"/>
    <mergeCell ref="B37:B38"/>
    <mergeCell ref="B39:B40"/>
    <mergeCell ref="B47:B48"/>
    <mergeCell ref="C47:C48"/>
    <mergeCell ref="D47:D48"/>
    <mergeCell ref="B31:B32"/>
    <mergeCell ref="B33:B34"/>
    <mergeCell ref="I19:I20"/>
    <mergeCell ref="J19:J20"/>
    <mergeCell ref="O19:O20"/>
    <mergeCell ref="P19:P20"/>
    <mergeCell ref="B25:B26"/>
    <mergeCell ref="B19:B20"/>
    <mergeCell ref="C19:C20"/>
    <mergeCell ref="D19:D20"/>
    <mergeCell ref="E19:E20"/>
    <mergeCell ref="G19:G20"/>
    <mergeCell ref="H19:H20"/>
    <mergeCell ref="B12:B15"/>
    <mergeCell ref="C12:C14"/>
    <mergeCell ref="E12:E14"/>
    <mergeCell ref="L12:L14"/>
    <mergeCell ref="H10:H11"/>
    <mergeCell ref="I10:I11"/>
    <mergeCell ref="J10:J11"/>
    <mergeCell ref="O10:O11"/>
    <mergeCell ref="P10:P11"/>
    <mergeCell ref="B2:B5"/>
    <mergeCell ref="B10:B11"/>
    <mergeCell ref="C10:C11"/>
    <mergeCell ref="D10:D11"/>
    <mergeCell ref="E10:E11"/>
    <mergeCell ref="G10:G11"/>
  </mergeCells>
  <hyperlinks>
    <hyperlink ref="F3" location="Menu!A1" display="→Menu←" xr:uid="{63D96AEE-89AB-406D-A613-14C6329404C3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BE876-924B-4378-8756-2C688ED9B9B0}">
  <sheetPr>
    <tabColor theme="0" tint="-0.499984740745262"/>
  </sheetPr>
  <dimension ref="A1:S228"/>
  <sheetViews>
    <sheetView showGridLines="0" tabSelected="1" zoomScale="55" zoomScaleNormal="55" workbookViewId="0">
      <selection activeCell="G48" sqref="G48"/>
    </sheetView>
  </sheetViews>
  <sheetFormatPr defaultColWidth="0" defaultRowHeight="0" customHeight="1" zeroHeight="1" outlineLevelCol="1" x14ac:dyDescent="0.35"/>
  <cols>
    <col min="1" max="1" width="2.54296875" customWidth="1"/>
    <col min="2" max="2" width="36.1796875" customWidth="1"/>
    <col min="3" max="3" width="15.54296875" customWidth="1"/>
    <col min="4" max="4" width="30.7265625" customWidth="1"/>
    <col min="5" max="5" width="18.26953125" customWidth="1"/>
    <col min="6" max="7" width="15.54296875" customWidth="1"/>
    <col min="8" max="8" width="14.453125" customWidth="1"/>
    <col min="9" max="9" width="15.453125" customWidth="1"/>
    <col min="10" max="11" width="15.54296875" customWidth="1"/>
    <col min="12" max="12" width="15.54296875" hidden="1" customWidth="1" outlineLevel="1"/>
    <col min="13" max="13" width="19.1796875" hidden="1" customWidth="1" outlineLevel="1"/>
    <col min="14" max="14" width="18.54296875" customWidth="1" collapsed="1"/>
    <col min="15" max="15" width="15.54296875" customWidth="1"/>
    <col min="16" max="16" width="1.54296875" customWidth="1"/>
    <col min="17" max="18" width="13.7265625" customWidth="1"/>
    <col min="19" max="19" width="8.7265625" customWidth="1"/>
  </cols>
  <sheetData>
    <row r="1" spans="1:19" ht="3.65" customHeight="1" thickBot="1" x14ac:dyDescent="0.4"/>
    <row r="2" spans="1:19" s="6" customFormat="1" ht="20" x14ac:dyDescent="0.4">
      <c r="A2"/>
      <c r="B2" s="194" t="e" vm="1">
        <v>#VALUE!</v>
      </c>
      <c r="C2" s="3"/>
      <c r="D2" s="3"/>
      <c r="E2" s="3"/>
      <c r="F2" s="4"/>
      <c r="G2" s="5"/>
      <c r="H2" s="5"/>
      <c r="I2" s="5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6" customFormat="1" ht="20" x14ac:dyDescent="0.4">
      <c r="A3"/>
      <c r="B3" s="195"/>
      <c r="C3" s="7" t="s">
        <v>0</v>
      </c>
      <c r="D3" s="8">
        <v>45838</v>
      </c>
      <c r="E3" s="7"/>
      <c r="F3" s="9" t="s">
        <v>1</v>
      </c>
      <c r="G3" s="7"/>
      <c r="H3" s="7"/>
      <c r="I3" s="7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6" customFormat="1" ht="20" x14ac:dyDescent="0.4">
      <c r="A4"/>
      <c r="B4" s="195"/>
      <c r="C4" s="7" t="s">
        <v>2</v>
      </c>
      <c r="D4" s="10" t="s">
        <v>215</v>
      </c>
      <c r="E4" s="11"/>
      <c r="F4" s="7"/>
      <c r="G4" s="7"/>
      <c r="H4" s="7"/>
      <c r="I4" s="7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20.5" thickBot="1" x14ac:dyDescent="0.45">
      <c r="A5"/>
      <c r="B5" s="196"/>
      <c r="C5" s="12"/>
      <c r="D5" s="12"/>
      <c r="E5" s="12"/>
      <c r="F5" s="13"/>
      <c r="G5" s="13"/>
      <c r="H5" s="13"/>
      <c r="I5" s="13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1:19" s="2" customFormat="1" ht="17.5" x14ac:dyDescent="0.35">
      <c r="A6"/>
      <c r="C6" s="25"/>
      <c r="R6" s="26"/>
    </row>
    <row r="7" spans="1:19" s="1" customFormat="1" ht="20" x14ac:dyDescent="0.4">
      <c r="A7"/>
      <c r="B7" s="15" t="s">
        <v>167</v>
      </c>
      <c r="C7" s="16"/>
      <c r="D7" s="16"/>
      <c r="E7" s="17"/>
      <c r="F7" s="17"/>
      <c r="G7" s="18"/>
      <c r="H7" s="17"/>
      <c r="I7" s="17"/>
      <c r="J7" s="27"/>
      <c r="K7" s="17"/>
      <c r="L7" s="17"/>
      <c r="M7" s="17"/>
      <c r="N7" s="17"/>
      <c r="O7" s="17"/>
      <c r="P7" s="17"/>
      <c r="Q7" s="28"/>
      <c r="R7" s="29"/>
      <c r="S7" s="30"/>
    </row>
    <row r="8" spans="1:19" ht="20" x14ac:dyDescent="0.4">
      <c r="B8" s="19"/>
      <c r="C8" s="21"/>
      <c r="D8" s="21"/>
      <c r="E8" s="19"/>
      <c r="F8" s="19"/>
      <c r="G8" s="19"/>
      <c r="H8" s="19"/>
      <c r="I8" s="19"/>
      <c r="J8" s="31"/>
      <c r="K8" s="19"/>
      <c r="L8" s="19"/>
      <c r="M8" s="19"/>
      <c r="N8" s="19"/>
      <c r="O8" s="19"/>
      <c r="P8" s="1"/>
      <c r="Q8" s="19"/>
      <c r="R8" s="19"/>
      <c r="S8" s="32"/>
    </row>
    <row r="9" spans="1:19" ht="28" x14ac:dyDescent="0.45">
      <c r="B9" s="33" t="s">
        <v>168</v>
      </c>
      <c r="C9" s="34"/>
      <c r="D9" s="34"/>
      <c r="E9" s="35"/>
      <c r="F9" s="35"/>
      <c r="G9" s="35"/>
      <c r="H9" s="35"/>
      <c r="I9" s="35"/>
      <c r="J9" s="35"/>
      <c r="K9" s="35"/>
      <c r="L9" s="35"/>
      <c r="M9" s="36"/>
      <c r="N9" s="36"/>
      <c r="O9" s="36"/>
      <c r="P9" s="37"/>
      <c r="Q9" s="38"/>
      <c r="R9" s="39"/>
      <c r="S9" s="40"/>
    </row>
    <row r="10" spans="1:19" ht="69" customHeight="1" x14ac:dyDescent="0.45">
      <c r="B10" s="197" t="s">
        <v>169</v>
      </c>
      <c r="C10" s="192" t="s">
        <v>170</v>
      </c>
      <c r="D10" s="192" t="s">
        <v>171</v>
      </c>
      <c r="E10" s="192" t="s">
        <v>172</v>
      </c>
      <c r="F10" s="41" t="s">
        <v>176</v>
      </c>
      <c r="G10" s="192" t="s">
        <v>173</v>
      </c>
      <c r="H10" s="192" t="s">
        <v>174</v>
      </c>
      <c r="I10" s="192" t="s">
        <v>34</v>
      </c>
      <c r="J10" s="192" t="s">
        <v>175</v>
      </c>
      <c r="K10" s="41" t="s">
        <v>214</v>
      </c>
      <c r="L10" s="199" t="s">
        <v>37</v>
      </c>
      <c r="M10" s="199"/>
      <c r="N10" s="199"/>
      <c r="O10" s="42" t="str">
        <f>K10</f>
        <v>RAP 
25/26 Cycle</v>
      </c>
      <c r="P10" s="43"/>
      <c r="Q10" s="200" t="str">
        <f>F10</f>
        <v>RAP 
24/25 Cycle</v>
      </c>
      <c r="R10" s="192" t="s">
        <v>177</v>
      </c>
      <c r="S10" s="44"/>
    </row>
    <row r="11" spans="1:19" s="51" customFormat="1" ht="21" customHeight="1" x14ac:dyDescent="0.5">
      <c r="B11" s="198"/>
      <c r="C11" s="193"/>
      <c r="D11" s="193"/>
      <c r="E11" s="193"/>
      <c r="F11" s="45" t="str">
        <f>'RAP 25.26 PTBR'!F11</f>
        <v>REH 3.216</v>
      </c>
      <c r="G11" s="193"/>
      <c r="H11" s="193"/>
      <c r="I11" s="193"/>
      <c r="J11" s="193"/>
      <c r="K11" s="46" t="str">
        <f>'RAP 25.26 PTBR'!K11</f>
        <v>REH 3.348</v>
      </c>
      <c r="L11" s="47" t="s">
        <v>34</v>
      </c>
      <c r="M11" s="187" t="s">
        <v>178</v>
      </c>
      <c r="N11" s="48" t="s">
        <v>7</v>
      </c>
      <c r="O11" s="46" t="s">
        <v>179</v>
      </c>
      <c r="P11" s="49"/>
      <c r="Q11" s="201"/>
      <c r="R11" s="193"/>
      <c r="S11" s="50"/>
    </row>
    <row r="12" spans="1:19" ht="22.5" customHeight="1" x14ac:dyDescent="0.35">
      <c r="B12" s="202" t="str">
        <f>'RAP 25.26 PTBR'!B12</f>
        <v xml:space="preserve">ISA ENERGIA BRASIL </v>
      </c>
      <c r="C12" s="202" t="str">
        <f>'RAP 25.26 PTBR'!C12</f>
        <v>059/2001</v>
      </c>
      <c r="D12" s="53" t="str">
        <f>'RAP 25.26 PTBR'!D12</f>
        <v>O&amp;M</v>
      </c>
      <c r="E12" s="204" t="str">
        <f>'RAP 25.26 PTBR'!E12</f>
        <v>IPCA</v>
      </c>
      <c r="F12" s="54">
        <f>'RAP 25.26 PTBR'!F12</f>
        <v>812.91762190000406</v>
      </c>
      <c r="G12" s="55">
        <f>'RAP 25.26 PTBR'!G12</f>
        <v>43.245542585802738</v>
      </c>
      <c r="H12" s="55">
        <f>'RAP 25.26 PTBR'!H12</f>
        <v>94.719623458150778</v>
      </c>
      <c r="I12" s="54">
        <f>'RAP 25.26 PTBR'!I12</f>
        <v>0</v>
      </c>
      <c r="J12" s="55">
        <f>'RAP 25.26 PTBR'!J12</f>
        <v>-21.627139949228674</v>
      </c>
      <c r="K12" s="55">
        <f>'RAP 25.26 PTBR'!K12</f>
        <v>929.25564799472886</v>
      </c>
      <c r="L12" s="55" t="e">
        <f>'RAP 25.26 PTBR'!#REF!</f>
        <v>#REF!</v>
      </c>
      <c r="M12" s="55" t="e">
        <f>'RAP 25.26 PTBR'!#REF!</f>
        <v>#REF!</v>
      </c>
      <c r="N12" s="55">
        <f>'RAP 25.26 PTBR'!L12</f>
        <v>80.113643960000104</v>
      </c>
      <c r="O12" s="55">
        <f>'RAP 25.26 PTBR'!M12</f>
        <v>1009.369291954729</v>
      </c>
      <c r="P12" s="55">
        <f>'RAP 25.26 PTBR'!N12</f>
        <v>0</v>
      </c>
      <c r="Q12" s="55">
        <f>'RAP 25.26 PTBR'!O12</f>
        <v>812.91762190000406</v>
      </c>
      <c r="R12" s="56">
        <f>'RAP 25.26 PTBR'!P12</f>
        <v>0.14311170401597639</v>
      </c>
      <c r="S12" s="57"/>
    </row>
    <row r="13" spans="1:19" ht="22.5" customHeight="1" x14ac:dyDescent="0.35">
      <c r="B13" s="202">
        <f>'RAP 25.26 PTBR'!B13</f>
        <v>0</v>
      </c>
      <c r="C13" s="202">
        <f>'RAP 25.26 PTBR'!C13</f>
        <v>0</v>
      </c>
      <c r="D13" s="53" t="str">
        <f>'RAP 25.26 PTBR'!D13</f>
        <v>R&amp;M</v>
      </c>
      <c r="E13" s="204">
        <f>'RAP 25.26 PTBR'!E13</f>
        <v>0</v>
      </c>
      <c r="F13" s="54">
        <f>'RAP 25.26 PTBR'!F13</f>
        <v>682.24270261000038</v>
      </c>
      <c r="G13" s="55">
        <f>'RAP 25.26 PTBR'!G13</f>
        <v>36.293906116360667</v>
      </c>
      <c r="H13" s="55">
        <f>'RAP 25.26 PTBR'!H13</f>
        <v>-0.49843834650206564</v>
      </c>
      <c r="I13" s="54">
        <f>'RAP 25.26 PTBR'!I13</f>
        <v>0</v>
      </c>
      <c r="J13" s="55">
        <f>'RAP 25.26 PTBR'!J13</f>
        <v>0</v>
      </c>
      <c r="K13" s="55">
        <f>'RAP 25.26 PTBR'!K13</f>
        <v>718.03817037985891</v>
      </c>
      <c r="L13" s="55" t="e">
        <f>'RAP 25.26 PTBR'!#REF!</f>
        <v>#REF!</v>
      </c>
      <c r="M13" s="55" t="e">
        <f>'RAP 25.26 PTBR'!#REF!</f>
        <v>#REF!</v>
      </c>
      <c r="N13" s="55">
        <f>'RAP 25.26 PTBR'!L13</f>
        <v>0</v>
      </c>
      <c r="O13" s="55">
        <f>'RAP 25.26 PTBR'!M13</f>
        <v>718.03817037985891</v>
      </c>
      <c r="P13" s="55">
        <f>'RAP 25.26 PTBR'!N13</f>
        <v>0</v>
      </c>
      <c r="Q13" s="55">
        <f>'RAP 25.26 PTBR'!O13</f>
        <v>682.24270261000038</v>
      </c>
      <c r="R13" s="56">
        <f>'RAP 25.26 PTBR'!P13</f>
        <v>5.2467351622697889E-2</v>
      </c>
      <c r="S13" s="57"/>
    </row>
    <row r="14" spans="1:19" ht="22.5" customHeight="1" x14ac:dyDescent="0.35">
      <c r="B14" s="202">
        <f>'RAP 25.26 PTBR'!B14</f>
        <v>0</v>
      </c>
      <c r="C14" s="203">
        <f>'RAP 25.26 PTBR'!C14</f>
        <v>0</v>
      </c>
      <c r="D14" s="58" t="str">
        <f>'RAP 25.26 PTBR'!D14</f>
        <v>RBSE</v>
      </c>
      <c r="E14" s="205">
        <f>'RAP 25.26 PTBR'!E14</f>
        <v>0</v>
      </c>
      <c r="F14" s="59">
        <f>'RAP 25.26 PTBR'!F14</f>
        <v>2104.6387313599998</v>
      </c>
      <c r="G14" s="60">
        <f>'RAP 25.26 PTBR'!G14</f>
        <v>111.96244420440736</v>
      </c>
      <c r="H14" s="60">
        <f>'RAP 25.26 PTBR'!H14</f>
        <v>-0.49843834650206564</v>
      </c>
      <c r="I14" s="59">
        <f>'RAP 25.26 PTBR'!I14</f>
        <v>0</v>
      </c>
      <c r="J14" s="60">
        <f>'RAP 25.26 PTBR'!J14</f>
        <v>-316.96147453893019</v>
      </c>
      <c r="K14" s="60">
        <f>'RAP 25.26 PTBR'!K14</f>
        <v>1899.141262678975</v>
      </c>
      <c r="L14" s="60" t="e">
        <f>'RAP 25.26 PTBR'!#REF!</f>
        <v>#REF!</v>
      </c>
      <c r="M14" s="60" t="e">
        <f>'RAP 25.26 PTBR'!#REF!</f>
        <v>#REF!</v>
      </c>
      <c r="N14" s="60">
        <f>'RAP 25.26 PTBR'!L14</f>
        <v>0</v>
      </c>
      <c r="O14" s="60">
        <f>'RAP 25.26 PTBR'!M14</f>
        <v>1899.141262678975</v>
      </c>
      <c r="P14" s="55">
        <f>'RAP 25.26 PTBR'!N14</f>
        <v>0</v>
      </c>
      <c r="Q14" s="60">
        <f>'RAP 25.26 PTBR'!O14</f>
        <v>2104.6387313599998</v>
      </c>
      <c r="R14" s="61">
        <f>'RAP 25.26 PTBR'!P14</f>
        <v>-9.7640257978258371E-2</v>
      </c>
      <c r="S14" s="57"/>
    </row>
    <row r="15" spans="1:19" ht="22.5" customHeight="1" x14ac:dyDescent="0.35">
      <c r="B15" s="202">
        <f>'RAP 25.26 PTBR'!B15</f>
        <v>0</v>
      </c>
      <c r="C15" s="53" t="str">
        <f>'RAP 25.26 PTBR'!C15</f>
        <v>012/2016</v>
      </c>
      <c r="D15" s="53" t="str">
        <f>'RAP 25.26 PTBR'!D15</f>
        <v>PBTE</v>
      </c>
      <c r="E15" s="53" t="str">
        <f>'RAP 25.26 PTBR'!E15</f>
        <v>IPCA</v>
      </c>
      <c r="F15" s="55">
        <f>'RAP 25.26 PTBR'!F15</f>
        <v>222.97809790000002</v>
      </c>
      <c r="G15" s="55">
        <f>'RAP 25.26 PTBR'!G15</f>
        <v>11.861975394133962</v>
      </c>
      <c r="H15" s="55">
        <f>'RAP 25.26 PTBR'!H15</f>
        <v>0</v>
      </c>
      <c r="I15" s="55">
        <f>'RAP 25.26 PTBR'!I15</f>
        <v>0</v>
      </c>
      <c r="J15" s="55">
        <f>'RAP 25.26 PTBR'!J15</f>
        <v>0</v>
      </c>
      <c r="K15" s="55">
        <f>'RAP 25.26 PTBR'!K15</f>
        <v>234.84007329413399</v>
      </c>
      <c r="L15" s="55" t="e">
        <f>'RAP 25.26 PTBR'!#REF!</f>
        <v>#REF!</v>
      </c>
      <c r="M15" s="55" t="e">
        <f>'RAP 25.26 PTBR'!#REF!</f>
        <v>#REF!</v>
      </c>
      <c r="N15" s="55">
        <f>'RAP 25.26 PTBR'!L15</f>
        <v>-8.4367794299999996</v>
      </c>
      <c r="O15" s="55">
        <f>'RAP 25.26 PTBR'!M15</f>
        <v>226.40329386413399</v>
      </c>
      <c r="P15" s="55">
        <f>'RAP 25.26 PTBR'!N15</f>
        <v>0</v>
      </c>
      <c r="Q15" s="55">
        <f>'RAP 25.26 PTBR'!O15</f>
        <v>222.97809790000002</v>
      </c>
      <c r="R15" s="56">
        <f>'RAP 25.26 PTBR'!P15</f>
        <v>5.3197939644519465E-2</v>
      </c>
      <c r="S15" s="57"/>
    </row>
    <row r="16" spans="1:19" ht="23" x14ac:dyDescent="0.5">
      <c r="B16" s="62" t="s">
        <v>180</v>
      </c>
      <c r="C16" s="63"/>
      <c r="D16" s="63"/>
      <c r="E16" s="64"/>
      <c r="F16" s="63">
        <f>'RAP 25.26 PTBR'!F16</f>
        <v>3822.7771537700046</v>
      </c>
      <c r="G16" s="63">
        <f>'RAP 25.26 PTBR'!G16</f>
        <v>203.36386830070475</v>
      </c>
      <c r="H16" s="63">
        <f>'RAP 25.26 PTBR'!H16</f>
        <v>93.722746765146638</v>
      </c>
      <c r="I16" s="63">
        <f>'RAP 25.26 PTBR'!I16</f>
        <v>0</v>
      </c>
      <c r="J16" s="63">
        <f>'RAP 25.26 PTBR'!J16</f>
        <v>-338.58861448815884</v>
      </c>
      <c r="K16" s="63">
        <f>'RAP 25.26 PTBR'!K16</f>
        <v>3781.2751543476966</v>
      </c>
      <c r="L16" s="63" t="e">
        <f>'RAP 25.26 PTBR'!#REF!</f>
        <v>#REF!</v>
      </c>
      <c r="M16" s="63" t="e">
        <f>'RAP 25.26 PTBR'!#REF!</f>
        <v>#REF!</v>
      </c>
      <c r="N16" s="63">
        <f>'RAP 25.26 PTBR'!L16</f>
        <v>71.676864530000103</v>
      </c>
      <c r="O16" s="63">
        <f>'RAP 25.26 PTBR'!M16</f>
        <v>3852.9520188776969</v>
      </c>
      <c r="P16" s="65">
        <f>'RAP 25.26 PTBR'!N16</f>
        <v>0</v>
      </c>
      <c r="Q16" s="63">
        <f>'RAP 25.26 PTBR'!O16</f>
        <v>3822.7771537700046</v>
      </c>
      <c r="R16" s="66">
        <f>'RAP 25.26 PTBR'!P16</f>
        <v>-1.085650503623492E-2</v>
      </c>
      <c r="S16" s="57"/>
    </row>
    <row r="17" spans="2:19" ht="22.5" x14ac:dyDescent="0.45">
      <c r="B17" s="67"/>
      <c r="C17" s="68"/>
      <c r="D17" s="68"/>
      <c r="E17" s="69"/>
      <c r="F17" s="70"/>
      <c r="G17" s="71"/>
      <c r="H17" s="70"/>
      <c r="I17" s="70"/>
      <c r="J17" s="72"/>
      <c r="K17" s="72"/>
      <c r="L17" s="67"/>
      <c r="M17" s="67"/>
      <c r="N17" s="67"/>
      <c r="O17" s="72"/>
      <c r="P17" s="37"/>
      <c r="Q17" s="67"/>
      <c r="R17" s="73"/>
      <c r="S17" s="57"/>
    </row>
    <row r="18" spans="2:19" ht="28" x14ac:dyDescent="0.45">
      <c r="B18" s="33" t="s">
        <v>181</v>
      </c>
      <c r="C18" s="74"/>
      <c r="D18" s="74"/>
      <c r="E18" s="34"/>
      <c r="F18" s="35"/>
      <c r="G18" s="35"/>
      <c r="H18" s="35"/>
      <c r="I18" s="35"/>
      <c r="J18" s="75"/>
      <c r="K18" s="75"/>
      <c r="L18" s="35"/>
      <c r="M18" s="35"/>
      <c r="N18" s="35"/>
      <c r="O18" s="75"/>
      <c r="P18" s="37"/>
      <c r="Q18" s="38"/>
      <c r="R18" s="39"/>
      <c r="S18" s="57"/>
    </row>
    <row r="19" spans="2:19" ht="69" customHeight="1" x14ac:dyDescent="0.45">
      <c r="B19" s="197" t="s">
        <v>169</v>
      </c>
      <c r="C19" s="200" t="s">
        <v>170</v>
      </c>
      <c r="D19" s="200" t="s">
        <v>171</v>
      </c>
      <c r="E19" s="192" t="s">
        <v>172</v>
      </c>
      <c r="F19" s="41" t="str">
        <f>F10</f>
        <v>RAP 
24/25 Cycle</v>
      </c>
      <c r="G19" s="192" t="s">
        <v>173</v>
      </c>
      <c r="H19" s="192" t="s">
        <v>174</v>
      </c>
      <c r="I19" s="192" t="s">
        <v>34</v>
      </c>
      <c r="J19" s="200" t="s">
        <v>182</v>
      </c>
      <c r="K19" s="41" t="str">
        <f>K10</f>
        <v>RAP 
25/26 Cycle</v>
      </c>
      <c r="L19" s="199" t="str">
        <f>L10</f>
        <v>PA</v>
      </c>
      <c r="M19" s="199"/>
      <c r="N19" s="199" t="s">
        <v>37</v>
      </c>
      <c r="O19" s="42" t="str">
        <f>O10</f>
        <v>RAP 
25/26 Cycle</v>
      </c>
      <c r="P19" s="37"/>
      <c r="Q19" s="192" t="str">
        <f>F19</f>
        <v>RAP 
24/25 Cycle</v>
      </c>
      <c r="R19" s="192" t="s">
        <v>177</v>
      </c>
      <c r="S19" s="57"/>
    </row>
    <row r="20" spans="2:19" s="51" customFormat="1" ht="21" customHeight="1" x14ac:dyDescent="0.5">
      <c r="B20" s="198"/>
      <c r="C20" s="201"/>
      <c r="D20" s="201"/>
      <c r="E20" s="193"/>
      <c r="F20" s="45" t="str">
        <f>F11</f>
        <v>REH 3.216</v>
      </c>
      <c r="G20" s="193"/>
      <c r="H20" s="193"/>
      <c r="I20" s="193"/>
      <c r="J20" s="207"/>
      <c r="K20" s="46" t="str">
        <f>K11</f>
        <v>REH 3.348</v>
      </c>
      <c r="L20" s="47" t="str">
        <f>L11</f>
        <v>RTP</v>
      </c>
      <c r="M20" s="187" t="str">
        <f>M11</f>
        <v>Cycle Adjustment</v>
      </c>
      <c r="N20" s="48" t="str">
        <f>N11</f>
        <v>Total</v>
      </c>
      <c r="O20" s="46" t="str">
        <f>O11</f>
        <v>with PA</v>
      </c>
      <c r="P20" s="1"/>
      <c r="Q20" s="193"/>
      <c r="R20" s="193"/>
      <c r="S20" s="57"/>
    </row>
    <row r="21" spans="2:19" ht="23" x14ac:dyDescent="0.5">
      <c r="B21" s="62" t="s">
        <v>183</v>
      </c>
      <c r="C21" s="63"/>
      <c r="D21" s="63"/>
      <c r="E21" s="64"/>
      <c r="F21" s="76">
        <f>SUM(F22:F42)</f>
        <v>713.05308045000015</v>
      </c>
      <c r="G21" s="76">
        <f t="shared" ref="G21:O21" si="0">SUM(G22:G42)</f>
        <v>38.261171277297798</v>
      </c>
      <c r="H21" s="76">
        <f t="shared" si="0"/>
        <v>11.960580780000001</v>
      </c>
      <c r="I21" s="76">
        <f t="shared" si="0"/>
        <v>2.5506298535633372</v>
      </c>
      <c r="J21" s="76">
        <f t="shared" si="0"/>
        <v>-1.0016799999997019E-3</v>
      </c>
      <c r="K21" s="76">
        <f t="shared" si="0"/>
        <v>765.82446068086108</v>
      </c>
      <c r="L21" s="76" t="e">
        <f t="shared" si="0"/>
        <v>#REF!</v>
      </c>
      <c r="M21" s="76" t="e">
        <f t="shared" si="0"/>
        <v>#REF!</v>
      </c>
      <c r="N21" s="76">
        <f t="shared" si="0"/>
        <v>-18.262909159999996</v>
      </c>
      <c r="O21" s="76">
        <f t="shared" si="0"/>
        <v>747.56155152086126</v>
      </c>
      <c r="P21" s="77"/>
      <c r="Q21" s="76">
        <f>SUM(Q22:Q42)</f>
        <v>713.05308045000015</v>
      </c>
      <c r="R21" s="78">
        <f>IFERROR(O21/Q21-1,"N.A")</f>
        <v>4.8395374786240675E-2</v>
      </c>
      <c r="S21" s="57"/>
    </row>
    <row r="22" spans="2:19" ht="22.5" x14ac:dyDescent="0.45">
      <c r="B22" s="79" t="str">
        <f>'RAP 25.26 PTBR'!B22</f>
        <v>IE Aguapeí</v>
      </c>
      <c r="C22" s="80" t="str">
        <f>'RAP 25.26 PTBR'!C22</f>
        <v>046/2017</v>
      </c>
      <c r="D22" s="80" t="str">
        <f>'RAP 25.26 PTBR'!D22</f>
        <v>Aguapeí</v>
      </c>
      <c r="E22" s="81" t="str">
        <f>'RAP 25.26 PTBR'!E22</f>
        <v>IPCA</v>
      </c>
      <c r="F22" s="82">
        <f>'RAP 25.26 PTBR'!F22</f>
        <v>75.933905249999967</v>
      </c>
      <c r="G22" s="82">
        <f>'RAP 25.26 PTBR'!G22</f>
        <v>4.0395273084621603</v>
      </c>
      <c r="H22" s="82">
        <f>'RAP 25.26 PTBR'!H22</f>
        <v>3.2635343600000004</v>
      </c>
      <c r="I22" s="82">
        <f>'RAP 25.26 PTBR'!I22</f>
        <v>0</v>
      </c>
      <c r="J22" s="82">
        <f>'RAP 25.26 PTBR'!J22</f>
        <v>0</v>
      </c>
      <c r="K22" s="82">
        <f>'RAP 25.26 PTBR'!K22</f>
        <v>83.236966918462116</v>
      </c>
      <c r="L22" s="82" t="e">
        <f>'RAP 25.26 PTBR'!#REF!</f>
        <v>#REF!</v>
      </c>
      <c r="M22" s="82" t="e">
        <f>'RAP 25.26 PTBR'!#REF!</f>
        <v>#REF!</v>
      </c>
      <c r="N22" s="82">
        <f>'RAP 25.26 PTBR'!L22</f>
        <v>-3.7461811899999997</v>
      </c>
      <c r="O22" s="82">
        <f>'RAP 25.26 PTBR'!M22</f>
        <v>79.490785728462114</v>
      </c>
      <c r="P22" s="77">
        <f>'RAP 25.26 PTBR'!N22</f>
        <v>0</v>
      </c>
      <c r="Q22" s="82">
        <f>'RAP 25.26 PTBR'!O22</f>
        <v>75.933905249999967</v>
      </c>
      <c r="R22" s="83">
        <f>'RAP 25.26 PTBR'!P22</f>
        <v>9.6176558342653484E-2</v>
      </c>
      <c r="S22" s="84"/>
    </row>
    <row r="23" spans="2:19" ht="22.5" x14ac:dyDescent="0.45">
      <c r="B23" s="85" t="str">
        <f>'RAP 25.26 PTBR'!B23</f>
        <v>IE Itaúnas</v>
      </c>
      <c r="C23" s="86" t="str">
        <f>'RAP 25.26 PTBR'!C23</f>
        <v>018/2017</v>
      </c>
      <c r="D23" s="86" t="str">
        <f>'RAP 25.26 PTBR'!D23</f>
        <v>Itaúnas</v>
      </c>
      <c r="E23" s="87" t="str">
        <f>'RAP 25.26 PTBR'!E23</f>
        <v>IPCA</v>
      </c>
      <c r="F23" s="88">
        <f>'RAP 25.26 PTBR'!F23</f>
        <v>68.467068829999988</v>
      </c>
      <c r="G23" s="88">
        <f>'RAP 25.26 PTBR'!G23</f>
        <v>3.6423069952555016</v>
      </c>
      <c r="H23" s="88">
        <f>'RAP 25.26 PTBR'!H23</f>
        <v>0</v>
      </c>
      <c r="I23" s="88">
        <f>'RAP 25.26 PTBR'!I23</f>
        <v>0</v>
      </c>
      <c r="J23" s="88">
        <f>'RAP 25.26 PTBR'!J23</f>
        <v>0</v>
      </c>
      <c r="K23" s="88">
        <f>'RAP 25.26 PTBR'!K23</f>
        <v>72.109375825255484</v>
      </c>
      <c r="L23" s="88" t="e">
        <f>'RAP 25.26 PTBR'!#REF!</f>
        <v>#REF!</v>
      </c>
      <c r="M23" s="88" t="e">
        <f>'RAP 25.26 PTBR'!#REF!</f>
        <v>#REF!</v>
      </c>
      <c r="N23" s="88">
        <f>'RAP 25.26 PTBR'!L23</f>
        <v>-2.8950247899999995</v>
      </c>
      <c r="O23" s="88">
        <f>'RAP 25.26 PTBR'!M23</f>
        <v>69.21435103525549</v>
      </c>
      <c r="P23" s="77">
        <f>'RAP 25.26 PTBR'!N23</f>
        <v>0</v>
      </c>
      <c r="Q23" s="88">
        <f>'RAP 25.26 PTBR'!O23</f>
        <v>68.467068829999988</v>
      </c>
      <c r="R23" s="89">
        <f>'RAP 25.26 PTBR'!P23</f>
        <v>5.3197939644519465E-2</v>
      </c>
      <c r="S23" s="57"/>
    </row>
    <row r="24" spans="2:19" ht="22.5" x14ac:dyDescent="0.45">
      <c r="B24" s="79" t="str">
        <f>'RAP 25.26 PTBR'!B24</f>
        <v>IE Itaquerê</v>
      </c>
      <c r="C24" s="80" t="str">
        <f>'RAP 25.26 PTBR'!C24</f>
        <v>027/2017</v>
      </c>
      <c r="D24" s="80" t="str">
        <f>'RAP 25.26 PTBR'!D24</f>
        <v>Itaquerê</v>
      </c>
      <c r="E24" s="81" t="str">
        <f>'RAP 25.26 PTBR'!E24</f>
        <v>IPCA</v>
      </c>
      <c r="F24" s="82">
        <f>'RAP 25.26 PTBR'!F24</f>
        <v>67.218498099999991</v>
      </c>
      <c r="G24" s="82">
        <f>'RAP 25.26 PTBR'!G24</f>
        <v>3.5758856049190482</v>
      </c>
      <c r="H24" s="82">
        <f>'RAP 25.26 PTBR'!H24</f>
        <v>0</v>
      </c>
      <c r="I24" s="82">
        <f>'RAP 25.26 PTBR'!I24</f>
        <v>0</v>
      </c>
      <c r="J24" s="82">
        <f>'RAP 25.26 PTBR'!J24</f>
        <v>0</v>
      </c>
      <c r="K24" s="82">
        <f>'RAP 25.26 PTBR'!K24</f>
        <v>70.794383704919042</v>
      </c>
      <c r="L24" s="82" t="e">
        <f>'RAP 25.26 PTBR'!#REF!</f>
        <v>#REF!</v>
      </c>
      <c r="M24" s="82" t="e">
        <f>'RAP 25.26 PTBR'!#REF!</f>
        <v>#REF!</v>
      </c>
      <c r="N24" s="82">
        <f>'RAP 25.26 PTBR'!L24</f>
        <v>-2.1644161</v>
      </c>
      <c r="O24" s="82">
        <f>'RAP 25.26 PTBR'!M24</f>
        <v>68.629967604919045</v>
      </c>
      <c r="P24" s="77">
        <f>'RAP 25.26 PTBR'!N24</f>
        <v>0</v>
      </c>
      <c r="Q24" s="82">
        <f>'RAP 25.26 PTBR'!O24</f>
        <v>67.218498099999991</v>
      </c>
      <c r="R24" s="83">
        <f>'RAP 25.26 PTBR'!P24</f>
        <v>5.3197939644519465E-2</v>
      </c>
      <c r="S24" s="57"/>
    </row>
    <row r="25" spans="2:19" ht="22.5" x14ac:dyDescent="0.45">
      <c r="B25" s="206" t="str">
        <f>'RAP 25.26 PTBR'!B25</f>
        <v>IEMG</v>
      </c>
      <c r="C25" s="90" t="str">
        <f>'RAP 25.26 PTBR'!C25</f>
        <v>004/2007</v>
      </c>
      <c r="D25" s="90" t="str">
        <f>'RAP 25.26 PTBR'!D25</f>
        <v>IEMG</v>
      </c>
      <c r="E25" s="52" t="str">
        <f>'RAP 25.26 PTBR'!E25</f>
        <v>IPCA</v>
      </c>
      <c r="F25" s="91">
        <f>'RAP 25.26 PTBR'!F25</f>
        <v>14.006448589999998</v>
      </c>
      <c r="G25" s="91">
        <f>'RAP 25.26 PTBR'!G25</f>
        <v>0.74511420672488515</v>
      </c>
      <c r="H25" s="91">
        <f>'RAP 25.26 PTBR'!H25</f>
        <v>0.67924726000000013</v>
      </c>
      <c r="I25" s="91">
        <f>'RAP 25.26 PTBR'!I25</f>
        <v>0</v>
      </c>
      <c r="J25" s="91">
        <f>'RAP 25.26 PTBR'!J25</f>
        <v>0</v>
      </c>
      <c r="K25" s="91">
        <f>'RAP 25.26 PTBR'!K25</f>
        <v>15.430810056724884</v>
      </c>
      <c r="L25" s="91" t="e">
        <f>'RAP 25.26 PTBR'!#REF!</f>
        <v>#REF!</v>
      </c>
      <c r="M25" s="91" t="e">
        <f>'RAP 25.26 PTBR'!#REF!</f>
        <v>#REF!</v>
      </c>
      <c r="N25" s="91">
        <f>'RAP 25.26 PTBR'!L25</f>
        <v>2.3977627699999999</v>
      </c>
      <c r="O25" s="91">
        <f>'RAP 25.26 PTBR'!M25</f>
        <v>17.828572826724884</v>
      </c>
      <c r="P25" s="77">
        <f>'RAP 25.26 PTBR'!N25</f>
        <v>0</v>
      </c>
      <c r="Q25" s="91">
        <f>'RAP 25.26 PTBR'!O25</f>
        <v>14.006448589999998</v>
      </c>
      <c r="R25" s="92">
        <f>'RAP 25.26 PTBR'!P25</f>
        <v>0.1016932634687866</v>
      </c>
      <c r="S25" s="57"/>
    </row>
    <row r="26" spans="2:19" ht="22.5" x14ac:dyDescent="0.45">
      <c r="B26" s="206">
        <f>'RAP 25.26 PTBR'!B26</f>
        <v>0</v>
      </c>
      <c r="C26" s="93" t="str">
        <f>'RAP 25.26 PTBR'!C26</f>
        <v>007/2020</v>
      </c>
      <c r="D26" s="93" t="str">
        <f>'RAP 25.26 PTBR'!D26</f>
        <v>Triângulo Mineiro³</v>
      </c>
      <c r="E26" s="52" t="str">
        <f>'RAP 25.26 PTBR'!E26</f>
        <v>IPCA</v>
      </c>
      <c r="F26" s="91">
        <f>'RAP 25.26 PTBR'!F26</f>
        <v>43.75154297000001</v>
      </c>
      <c r="G26" s="91">
        <f>'RAP 25.26 PTBR'!G26</f>
        <v>2.3274919422726619</v>
      </c>
      <c r="H26" s="91">
        <f>'RAP 25.26 PTBR'!H26</f>
        <v>0</v>
      </c>
      <c r="I26" s="91">
        <f>'RAP 25.26 PTBR'!I26</f>
        <v>6.1866137727335097E-2</v>
      </c>
      <c r="J26" s="91">
        <f>'RAP 25.26 PTBR'!J26</f>
        <v>0</v>
      </c>
      <c r="K26" s="91">
        <f>'RAP 25.26 PTBR'!K26</f>
        <v>46.140901050000011</v>
      </c>
      <c r="L26" s="91" t="e">
        <f>'RAP 25.26 PTBR'!#REF!</f>
        <v>#REF!</v>
      </c>
      <c r="M26" s="91" t="e">
        <f>'RAP 25.26 PTBR'!#REF!</f>
        <v>#REF!</v>
      </c>
      <c r="N26" s="91">
        <f>'RAP 25.26 PTBR'!L26</f>
        <v>-1.73415071</v>
      </c>
      <c r="O26" s="91">
        <f>'RAP 25.26 PTBR'!M26</f>
        <v>44.406750340000009</v>
      </c>
      <c r="P26" s="77">
        <f>'RAP 25.26 PTBR'!N26</f>
        <v>0</v>
      </c>
      <c r="Q26" s="94">
        <f>'RAP 25.26 PTBR'!O26</f>
        <v>43.75154297000001</v>
      </c>
      <c r="R26" s="95">
        <f>'RAP 25.26 PTBR'!P26</f>
        <v>5.4611972922608887E-2</v>
      </c>
      <c r="S26" s="96"/>
    </row>
    <row r="27" spans="2:19" ht="22.5" x14ac:dyDescent="0.45">
      <c r="B27" s="79" t="str">
        <f>'RAP 25.26 PTBR'!B27</f>
        <v>IENNE</v>
      </c>
      <c r="C27" s="80" t="str">
        <f>'RAP 25.26 PTBR'!C27</f>
        <v>001/2008</v>
      </c>
      <c r="D27" s="80" t="str">
        <f>'RAP 25.26 PTBR'!D27</f>
        <v>IENNE</v>
      </c>
      <c r="E27" s="81" t="str">
        <f>'RAP 25.26 PTBR'!E27</f>
        <v>IPCA</v>
      </c>
      <c r="F27" s="82">
        <f>'RAP 25.26 PTBR'!F27</f>
        <v>67.786424949999997</v>
      </c>
      <c r="G27" s="82">
        <f>'RAP 25.26 PTBR'!G27</f>
        <v>3.6060981432078507</v>
      </c>
      <c r="H27" s="82">
        <f>'RAP 25.26 PTBR'!H27</f>
        <v>0</v>
      </c>
      <c r="I27" s="82">
        <f>'RAP 25.26 PTBR'!I27</f>
        <v>0</v>
      </c>
      <c r="J27" s="82">
        <f>'RAP 25.26 PTBR'!J27</f>
        <v>0</v>
      </c>
      <c r="K27" s="82">
        <f>'RAP 25.26 PTBR'!K27</f>
        <v>71.392523093207842</v>
      </c>
      <c r="L27" s="82" t="e">
        <f>'RAP 25.26 PTBR'!#REF!</f>
        <v>#REF!</v>
      </c>
      <c r="M27" s="82" t="e">
        <f>'RAP 25.26 PTBR'!#REF!</f>
        <v>#REF!</v>
      </c>
      <c r="N27" s="82">
        <f>'RAP 25.26 PTBR'!L27</f>
        <v>-2.3989813800000004</v>
      </c>
      <c r="O27" s="82">
        <f>'RAP 25.26 PTBR'!M27</f>
        <v>68.993541713207847</v>
      </c>
      <c r="P27" s="77">
        <f>'RAP 25.26 PTBR'!N27</f>
        <v>0</v>
      </c>
      <c r="Q27" s="82">
        <f>'RAP 25.26 PTBR'!O27</f>
        <v>67.786424949999997</v>
      </c>
      <c r="R27" s="83">
        <f>'RAP 25.26 PTBR'!P27</f>
        <v>5.3197939644519465E-2</v>
      </c>
      <c r="S27" s="57"/>
    </row>
    <row r="28" spans="2:19" ht="22.5" x14ac:dyDescent="0.45">
      <c r="B28" s="85" t="str">
        <f>'RAP 25.26 PTBR'!B28</f>
        <v>IE Japi</v>
      </c>
      <c r="C28" s="86" t="str">
        <f>'RAP 25.26 PTBR'!C28</f>
        <v>026/2009</v>
      </c>
      <c r="D28" s="86" t="str">
        <f>'RAP 25.26 PTBR'!D28</f>
        <v>Serra do Japi</v>
      </c>
      <c r="E28" s="87" t="str">
        <f>'RAP 25.26 PTBR'!E28</f>
        <v>IPCA</v>
      </c>
      <c r="F28" s="88">
        <f>'RAP 25.26 PTBR'!F28</f>
        <v>56.997055299999992</v>
      </c>
      <c r="G28" s="88">
        <f>'RAP 25.26 PTBR'!G28</f>
        <v>3.03212590776474</v>
      </c>
      <c r="H28" s="88">
        <f>'RAP 25.26 PTBR'!H28</f>
        <v>0</v>
      </c>
      <c r="I28" s="88">
        <f>'RAP 25.26 PTBR'!I28</f>
        <v>2.4077997135918183</v>
      </c>
      <c r="J28" s="88">
        <f>'RAP 25.26 PTBR'!J28</f>
        <v>0</v>
      </c>
      <c r="K28" s="88">
        <f>'RAP 25.26 PTBR'!K28</f>
        <v>62.43698092135655</v>
      </c>
      <c r="L28" s="88" t="e">
        <f>'RAP 25.26 PTBR'!#REF!</f>
        <v>#REF!</v>
      </c>
      <c r="M28" s="88" t="e">
        <f>'RAP 25.26 PTBR'!#REF!</f>
        <v>#REF!</v>
      </c>
      <c r="N28" s="88">
        <f>'RAP 25.26 PTBR'!L28</f>
        <v>0.74698911000000046</v>
      </c>
      <c r="O28" s="88">
        <f>'RAP 25.26 PTBR'!M28</f>
        <v>63.183970031356552</v>
      </c>
      <c r="P28" s="77">
        <f>'RAP 25.26 PTBR'!N28</f>
        <v>0</v>
      </c>
      <c r="Q28" s="88">
        <f>'RAP 25.26 PTBR'!O28</f>
        <v>56.997055299999992</v>
      </c>
      <c r="R28" s="89">
        <f>'RAP 25.26 PTBR'!P28</f>
        <v>9.5442222281903799E-2</v>
      </c>
      <c r="S28" s="57"/>
    </row>
    <row r="29" spans="2:19" ht="22.5" customHeight="1" x14ac:dyDescent="0.45">
      <c r="B29" s="79" t="str">
        <f>'RAP 25.26 PTBR'!B29</f>
        <v>IE Jaguar 9</v>
      </c>
      <c r="C29" s="80" t="str">
        <f>'RAP 25.26 PTBR'!C29</f>
        <v>015/2008</v>
      </c>
      <c r="D29" s="80" t="str">
        <f>'RAP 25.26 PTBR'!D29</f>
        <v>Getulina</v>
      </c>
      <c r="E29" s="81" t="str">
        <f>'RAP 25.26 PTBR'!E29</f>
        <v>IPCA</v>
      </c>
      <c r="F29" s="82">
        <f>'RAP 25.26 PTBR'!F29</f>
        <v>65.782485719999997</v>
      </c>
      <c r="G29" s="82">
        <f>'RAP 25.26 PTBR'!G29</f>
        <v>3.4994927049990259</v>
      </c>
      <c r="H29" s="82">
        <f>'RAP 25.26 PTBR'!H29</f>
        <v>8.0177991599999991</v>
      </c>
      <c r="I29" s="82">
        <f>'RAP 25.26 PTBR'!I29</f>
        <v>0</v>
      </c>
      <c r="J29" s="82">
        <f>'RAP 25.26 PTBR'!J29</f>
        <v>-1.0016799999997019E-3</v>
      </c>
      <c r="K29" s="82">
        <f>'RAP 25.26 PTBR'!K29</f>
        <v>77.298775904999019</v>
      </c>
      <c r="L29" s="82" t="e">
        <f>'RAP 25.26 PTBR'!#REF!</f>
        <v>#REF!</v>
      </c>
      <c r="M29" s="82" t="e">
        <f>'RAP 25.26 PTBR'!#REF!</f>
        <v>#REF!</v>
      </c>
      <c r="N29" s="82">
        <f>'RAP 25.26 PTBR'!L29</f>
        <v>-3.0757121000000001</v>
      </c>
      <c r="O29" s="82">
        <f>'RAP 25.26 PTBR'!M29</f>
        <v>74.223063804999015</v>
      </c>
      <c r="P29" s="77">
        <f>'RAP 25.26 PTBR'!N29</f>
        <v>0</v>
      </c>
      <c r="Q29" s="82">
        <f>'RAP 25.26 PTBR'!O29</f>
        <v>65.782485719999997</v>
      </c>
      <c r="R29" s="83">
        <f>'RAP 25.26 PTBR'!P29</f>
        <v>0.17506620582897336</v>
      </c>
      <c r="S29" s="57"/>
    </row>
    <row r="30" spans="2:19" ht="22.5" hidden="1" x14ac:dyDescent="0.45">
      <c r="B30" s="85" t="str">
        <f>'RAP 25.26 PTBR'!B30</f>
        <v>IE Biguaçu</v>
      </c>
      <c r="C30" s="86" t="str">
        <f>'RAP 25.26 PTBR'!C30</f>
        <v>012/2018</v>
      </c>
      <c r="D30" s="86" t="str">
        <f>'RAP 25.26 PTBR'!D30</f>
        <v>Biguaçu</v>
      </c>
      <c r="E30" s="87" t="str">
        <f>'RAP 25.26 PTBR'!E30</f>
        <v>IPCA</v>
      </c>
      <c r="F30" s="88">
        <f>'RAP 25.26 PTBR'!F30</f>
        <v>53.444738270000002</v>
      </c>
      <c r="G30" s="88">
        <f>'RAP 25.26 PTBR'!G30</f>
        <v>2.8431499608046016</v>
      </c>
      <c r="H30" s="88">
        <f>'RAP 25.26 PTBR'!H30</f>
        <v>0</v>
      </c>
      <c r="I30" s="88">
        <f>'RAP 25.26 PTBR'!I30</f>
        <v>0</v>
      </c>
      <c r="J30" s="88">
        <f>'RAP 25.26 PTBR'!J30</f>
        <v>0</v>
      </c>
      <c r="K30" s="88">
        <f>'RAP 25.26 PTBR'!K30</f>
        <v>56.287888230804604</v>
      </c>
      <c r="L30" s="88" t="e">
        <f>'RAP 25.26 PTBR'!#REF!</f>
        <v>#REF!</v>
      </c>
      <c r="M30" s="88" t="e">
        <f>'RAP 25.26 PTBR'!#REF!</f>
        <v>#REF!</v>
      </c>
      <c r="N30" s="88">
        <f>'RAP 25.26 PTBR'!L30</f>
        <v>-1.9548429300000001</v>
      </c>
      <c r="O30" s="88">
        <f>'RAP 25.26 PTBR'!M30</f>
        <v>54.333045300804606</v>
      </c>
      <c r="P30" s="77">
        <f>'RAP 25.26 PTBR'!N30</f>
        <v>0</v>
      </c>
      <c r="Q30" s="88">
        <f>'RAP 25.26 PTBR'!O30</f>
        <v>53.444738270000002</v>
      </c>
      <c r="R30" s="89">
        <f>'RAP 25.26 PTBR'!P30</f>
        <v>5.3197939644519465E-2</v>
      </c>
      <c r="S30" s="57"/>
    </row>
    <row r="31" spans="2:19" ht="22.5" x14ac:dyDescent="0.45">
      <c r="B31" s="208" t="str">
        <f>'RAP 25.26 PTBR'!B31</f>
        <v>IE Jaguar 6</v>
      </c>
      <c r="C31" s="80" t="str">
        <f>'RAP 25.26 PTBR'!C31</f>
        <v>143/2001</v>
      </c>
      <c r="D31" s="80" t="str">
        <f>'RAP 25.26 PTBR'!D31</f>
        <v>Botucatu-Xavantes</v>
      </c>
      <c r="E31" s="81" t="str">
        <f>'RAP 25.26 PTBR'!E31</f>
        <v>IGP-M</v>
      </c>
      <c r="F31" s="82">
        <f>'RAP 25.26 PTBR'!F31</f>
        <v>19.28917371</v>
      </c>
      <c r="G31" s="82">
        <f>'RAP 25.26 PTBR'!G31</f>
        <v>1.3543608389972355</v>
      </c>
      <c r="H31" s="82">
        <f>'RAP 25.26 PTBR'!H31</f>
        <v>0</v>
      </c>
      <c r="I31" s="82">
        <f>'RAP 25.26 PTBR'!I31</f>
        <v>0</v>
      </c>
      <c r="J31" s="82">
        <f>'RAP 25.26 PTBR'!J31</f>
        <v>0</v>
      </c>
      <c r="K31" s="82">
        <f>'RAP 25.26 PTBR'!K31</f>
        <v>20.643534548997234</v>
      </c>
      <c r="L31" s="82" t="e">
        <f>'RAP 25.26 PTBR'!#REF!</f>
        <v>#REF!</v>
      </c>
      <c r="M31" s="82" t="e">
        <f>'RAP 25.26 PTBR'!#REF!</f>
        <v>#REF!</v>
      </c>
      <c r="N31" s="82">
        <f>'RAP 25.26 PTBR'!L31</f>
        <v>-0.74799108000000003</v>
      </c>
      <c r="O31" s="82">
        <f>'RAP 25.26 PTBR'!M31</f>
        <v>19.895543468997236</v>
      </c>
      <c r="P31" s="77">
        <f>'RAP 25.26 PTBR'!N31</f>
        <v>0</v>
      </c>
      <c r="Q31" s="82">
        <f>'RAP 25.26 PTBR'!O31</f>
        <v>19.28917371</v>
      </c>
      <c r="R31" s="83">
        <f>'RAP 25.26 PTBR'!P31</f>
        <v>7.0213522847539123E-2</v>
      </c>
      <c r="S31" s="57"/>
    </row>
    <row r="32" spans="2:19" ht="22.5" x14ac:dyDescent="0.45">
      <c r="B32" s="208">
        <f>'RAP 25.26 PTBR'!B32</f>
        <v>0</v>
      </c>
      <c r="C32" s="97" t="str">
        <f>'RAP 25.26 PTBR'!C32</f>
        <v>042/2017</v>
      </c>
      <c r="D32" s="97" t="str">
        <f>'RAP 25.26 PTBR'!D32</f>
        <v>Bauru</v>
      </c>
      <c r="E32" s="81" t="str">
        <f>'RAP 25.26 PTBR'!E32</f>
        <v>IPCA</v>
      </c>
      <c r="F32" s="82">
        <f>'RAP 25.26 PTBR'!F32</f>
        <v>15.33559155</v>
      </c>
      <c r="G32" s="82">
        <f>'RAP 25.26 PTBR'!G32</f>
        <v>0.81582187368990322</v>
      </c>
      <c r="H32" s="82">
        <f>'RAP 25.26 PTBR'!H32</f>
        <v>0</v>
      </c>
      <c r="I32" s="82">
        <f>'RAP 25.26 PTBR'!I32</f>
        <v>0</v>
      </c>
      <c r="J32" s="82">
        <f>'RAP 25.26 PTBR'!J32</f>
        <v>0</v>
      </c>
      <c r="K32" s="82">
        <f>'RAP 25.26 PTBR'!K32</f>
        <v>16.151413423689903</v>
      </c>
      <c r="L32" s="82" t="e">
        <f>'RAP 25.26 PTBR'!#REF!</f>
        <v>#REF!</v>
      </c>
      <c r="M32" s="82" t="e">
        <f>'RAP 25.26 PTBR'!#REF!</f>
        <v>#REF!</v>
      </c>
      <c r="N32" s="82">
        <f>'RAP 25.26 PTBR'!L32</f>
        <v>-0.54946159000000006</v>
      </c>
      <c r="O32" s="82">
        <f>'RAP 25.26 PTBR'!M32</f>
        <v>15.601951833689903</v>
      </c>
      <c r="P32" s="77">
        <f>'RAP 25.26 PTBR'!N32</f>
        <v>0</v>
      </c>
      <c r="Q32" s="98">
        <f>'RAP 25.26 PTBR'!O32</f>
        <v>15.33559155</v>
      </c>
      <c r="R32" s="99">
        <f>'RAP 25.26 PTBR'!P32</f>
        <v>5.3197939644519465E-2</v>
      </c>
      <c r="S32" s="57"/>
    </row>
    <row r="33" spans="2:19" ht="22.5" x14ac:dyDescent="0.45">
      <c r="B33" s="206" t="str">
        <f>'RAP 25.26 PTBR'!B33</f>
        <v>IE Tigabi</v>
      </c>
      <c r="C33" s="90" t="str">
        <f>'RAP 25.26 PTBR'!C33</f>
        <v>026/2017</v>
      </c>
      <c r="D33" s="90" t="str">
        <f>'RAP 25.26 PTBR'!D33</f>
        <v>Tibagi</v>
      </c>
      <c r="E33" s="52" t="str">
        <f>'RAP 25.26 PTBR'!E33</f>
        <v>IPCA</v>
      </c>
      <c r="F33" s="91">
        <f>'RAP 25.26 PTBR'!F33</f>
        <v>22.474484810000003</v>
      </c>
      <c r="G33" s="91">
        <f>'RAP 25.26 PTBR'!G33</f>
        <v>1.1955962864640506</v>
      </c>
      <c r="H33" s="91">
        <f>'RAP 25.26 PTBR'!H33</f>
        <v>0</v>
      </c>
      <c r="I33" s="91">
        <f>'RAP 25.26 PTBR'!I33</f>
        <v>0</v>
      </c>
      <c r="J33" s="91">
        <f>'RAP 25.26 PTBR'!J33</f>
        <v>0</v>
      </c>
      <c r="K33" s="91">
        <f>'RAP 25.26 PTBR'!K33</f>
        <v>23.670081096464052</v>
      </c>
      <c r="L33" s="91" t="e">
        <f>'RAP 25.26 PTBR'!#REF!</f>
        <v>#REF!</v>
      </c>
      <c r="M33" s="91" t="e">
        <f>'RAP 25.26 PTBR'!#REF!</f>
        <v>#REF!</v>
      </c>
      <c r="N33" s="91">
        <f>'RAP 25.26 PTBR'!L33</f>
        <v>-0.59460114999999991</v>
      </c>
      <c r="O33" s="91">
        <f>'RAP 25.26 PTBR'!M33</f>
        <v>23.075479946464053</v>
      </c>
      <c r="P33" s="77">
        <f>'RAP 25.26 PTBR'!N33</f>
        <v>0</v>
      </c>
      <c r="Q33" s="91">
        <f>'RAP 25.26 PTBR'!O33</f>
        <v>22.474484810000003</v>
      </c>
      <c r="R33" s="92">
        <f>'RAP 25.26 PTBR'!P33</f>
        <v>5.3197939644519465E-2</v>
      </c>
      <c r="S33" s="57"/>
    </row>
    <row r="34" spans="2:19" ht="22.5" x14ac:dyDescent="0.45">
      <c r="B34" s="206">
        <f>'RAP 25.26 PTBR'!B34</f>
        <v>0</v>
      </c>
      <c r="C34" s="93" t="str">
        <f>'RAP 25.26 PTBR'!C34</f>
        <v>006/2020</v>
      </c>
      <c r="D34" s="93" t="str">
        <f>'RAP 25.26 PTBR'!D34</f>
        <v>Três lagoas</v>
      </c>
      <c r="E34" s="52" t="str">
        <f>'RAP 25.26 PTBR'!E34</f>
        <v>IPCA</v>
      </c>
      <c r="F34" s="91">
        <f>'RAP 25.26 PTBR'!F34</f>
        <v>7.0723987399999997</v>
      </c>
      <c r="G34" s="91">
        <f>'RAP 25.26 PTBR'!G34</f>
        <v>0.37623704131249575</v>
      </c>
      <c r="H34" s="91">
        <f>'RAP 25.26 PTBR'!H34</f>
        <v>0</v>
      </c>
      <c r="I34" s="91">
        <f>'RAP 25.26 PTBR'!I34</f>
        <v>9.9650486875046042E-3</v>
      </c>
      <c r="J34" s="91">
        <f>'RAP 25.26 PTBR'!J34</f>
        <v>0</v>
      </c>
      <c r="K34" s="91">
        <f>'RAP 25.26 PTBR'!K34</f>
        <v>7.45860083</v>
      </c>
      <c r="L34" s="91" t="e">
        <f>'RAP 25.26 PTBR'!#REF!</f>
        <v>#REF!</v>
      </c>
      <c r="M34" s="91" t="e">
        <f>'RAP 25.26 PTBR'!#REF!</f>
        <v>#REF!</v>
      </c>
      <c r="N34" s="91">
        <f>'RAP 25.26 PTBR'!L34</f>
        <v>-0.25778684999999996</v>
      </c>
      <c r="O34" s="91">
        <f>'RAP 25.26 PTBR'!M34</f>
        <v>7.2008139800000004</v>
      </c>
      <c r="P34" s="77">
        <f>'RAP 25.26 PTBR'!N34</f>
        <v>0</v>
      </c>
      <c r="Q34" s="94">
        <f>'RAP 25.26 PTBR'!O34</f>
        <v>7.0723987399999997</v>
      </c>
      <c r="R34" s="95">
        <f>'RAP 25.26 PTBR'!P34</f>
        <v>5.4606945139521468E-2</v>
      </c>
      <c r="S34" s="57"/>
    </row>
    <row r="35" spans="2:19" ht="22.5" x14ac:dyDescent="0.45">
      <c r="B35" s="208" t="str">
        <f>'RAP 25.26 PTBR'!B35</f>
        <v xml:space="preserve">IE SUL </v>
      </c>
      <c r="C35" s="80" t="str">
        <f>'RAP 25.26 PTBR'!C35</f>
        <v>016/2008</v>
      </c>
      <c r="D35" s="80" t="str">
        <f>'RAP 25.26 PTBR'!D35</f>
        <v>Forquilinha</v>
      </c>
      <c r="E35" s="81" t="str">
        <f>'RAP 25.26 PTBR'!E35</f>
        <v>IPCA</v>
      </c>
      <c r="F35" s="82">
        <f>'RAP 25.26 PTBR'!F35</f>
        <v>19.412472299999997</v>
      </c>
      <c r="G35" s="82">
        <f>'RAP 25.26 PTBR'!G35</f>
        <v>1.0327035297663065</v>
      </c>
      <c r="H35" s="82">
        <f>'RAP 25.26 PTBR'!H35</f>
        <v>0</v>
      </c>
      <c r="I35" s="82">
        <f>'RAP 25.26 PTBR'!I35</f>
        <v>0</v>
      </c>
      <c r="J35" s="82">
        <f>'RAP 25.26 PTBR'!J35</f>
        <v>0</v>
      </c>
      <c r="K35" s="82">
        <f>'RAP 25.26 PTBR'!K35</f>
        <v>20.445175829766303</v>
      </c>
      <c r="L35" s="82" t="e">
        <f>'RAP 25.26 PTBR'!#REF!</f>
        <v>#REF!</v>
      </c>
      <c r="M35" s="82" t="e">
        <f>'RAP 25.26 PTBR'!#REF!</f>
        <v>#REF!</v>
      </c>
      <c r="N35" s="82">
        <f>'RAP 25.26 PTBR'!L35</f>
        <v>-0.68033850000000007</v>
      </c>
      <c r="O35" s="82">
        <f>'RAP 25.26 PTBR'!M35</f>
        <v>19.764837329766301</v>
      </c>
      <c r="P35" s="77">
        <f>'RAP 25.26 PTBR'!N35</f>
        <v>0</v>
      </c>
      <c r="Q35" s="82">
        <f>'RAP 25.26 PTBR'!O35</f>
        <v>19.412472299999997</v>
      </c>
      <c r="R35" s="83">
        <f>'RAP 25.26 PTBR'!P35</f>
        <v>5.3197939644519465E-2</v>
      </c>
      <c r="S35" s="57"/>
    </row>
    <row r="36" spans="2:19" ht="22.5" x14ac:dyDescent="0.45">
      <c r="B36" s="208">
        <f>'RAP 25.26 PTBR'!B36</f>
        <v>0</v>
      </c>
      <c r="C36" s="97" t="str">
        <f>'RAP 25.26 PTBR'!C36</f>
        <v>013/2008</v>
      </c>
      <c r="D36" s="97" t="str">
        <f>'RAP 25.26 PTBR'!D36</f>
        <v>Scharlau</v>
      </c>
      <c r="E36" s="81" t="str">
        <f>'RAP 25.26 PTBR'!E36</f>
        <v>IPCA</v>
      </c>
      <c r="F36" s="82">
        <f>'RAP 25.26 PTBR'!F36</f>
        <v>8.3405163700000013</v>
      </c>
      <c r="G36" s="82">
        <f>'RAP 25.26 PTBR'!G36</f>
        <v>0.44369828645538695</v>
      </c>
      <c r="H36" s="82">
        <f>'RAP 25.26 PTBR'!H36</f>
        <v>0</v>
      </c>
      <c r="I36" s="82">
        <f>'RAP 25.26 PTBR'!I36</f>
        <v>0</v>
      </c>
      <c r="J36" s="82">
        <f>'RAP 25.26 PTBR'!J36</f>
        <v>0</v>
      </c>
      <c r="K36" s="82">
        <f>'RAP 25.26 PTBR'!K36</f>
        <v>8.7842146564553882</v>
      </c>
      <c r="L36" s="82" t="e">
        <f>'RAP 25.26 PTBR'!#REF!</f>
        <v>#REF!</v>
      </c>
      <c r="M36" s="82" t="e">
        <f>'RAP 25.26 PTBR'!#REF!</f>
        <v>#REF!</v>
      </c>
      <c r="N36" s="82">
        <f>'RAP 25.26 PTBR'!L36</f>
        <v>-1.16815917</v>
      </c>
      <c r="O36" s="82">
        <f>'RAP 25.26 PTBR'!M36</f>
        <v>7.6160554864553882</v>
      </c>
      <c r="P36" s="77">
        <f>'RAP 25.26 PTBR'!N36</f>
        <v>0</v>
      </c>
      <c r="Q36" s="98">
        <f>'RAP 25.26 PTBR'!O36</f>
        <v>8.3405163700000013</v>
      </c>
      <c r="R36" s="99">
        <f>'RAP 25.26 PTBR'!P36</f>
        <v>5.3197939644519465E-2</v>
      </c>
      <c r="S36" s="57"/>
    </row>
    <row r="37" spans="2:19" ht="22.5" x14ac:dyDescent="0.45">
      <c r="B37" s="191" t="s">
        <v>92</v>
      </c>
      <c r="C37" s="90" t="str">
        <f>'RAP 25.26 PTBR'!C37</f>
        <v>001/2020</v>
      </c>
      <c r="D37" s="90" t="str">
        <f>'RAP 25.26 PTBR'!D37</f>
        <v>Minuano</v>
      </c>
      <c r="E37" s="52" t="str">
        <f>'RAP 25.26 PTBR'!E37</f>
        <v>IPCA</v>
      </c>
      <c r="F37" s="91">
        <f>'RAP 25.26 PTBR'!F37</f>
        <v>50.217517150000013</v>
      </c>
      <c r="G37" s="91">
        <f>'RAP 25.26 PTBR'!G37</f>
        <v>2.6714684464433236</v>
      </c>
      <c r="H37" s="91">
        <f>'RAP 25.26 PTBR'!H37</f>
        <v>0</v>
      </c>
      <c r="I37" s="91">
        <f>'RAP 25.26 PTBR'!I37</f>
        <v>7.0998953556679179E-2</v>
      </c>
      <c r="J37" s="91">
        <f>'RAP 25.26 PTBR'!J37</f>
        <v>0</v>
      </c>
      <c r="K37" s="91">
        <f>'RAP 25.26 PTBR'!K37</f>
        <v>52.959984550000016</v>
      </c>
      <c r="L37" s="91" t="e">
        <f>'RAP 25.26 PTBR'!#REF!</f>
        <v>#REF!</v>
      </c>
      <c r="M37" s="91" t="e">
        <f>'RAP 25.26 PTBR'!#REF!</f>
        <v>#REF!</v>
      </c>
      <c r="N37" s="91">
        <f>'RAP 25.26 PTBR'!L37</f>
        <v>1.4074499399999998</v>
      </c>
      <c r="O37" s="91">
        <f>'RAP 25.26 PTBR'!M37</f>
        <v>54.367434490000015</v>
      </c>
      <c r="P37" s="77">
        <f>'RAP 25.26 PTBR'!N37</f>
        <v>0</v>
      </c>
      <c r="Q37" s="91">
        <f>'RAP 25.26 PTBR'!O37</f>
        <v>50.217517150000013</v>
      </c>
      <c r="R37" s="92">
        <f>'RAP 25.26 PTBR'!P37</f>
        <v>5.4611768077028611E-2</v>
      </c>
      <c r="S37" s="84"/>
    </row>
    <row r="38" spans="2:19" ht="22.5" x14ac:dyDescent="0.45">
      <c r="B38" s="208" t="str">
        <f>'RAP 25.26 PTBR'!B39</f>
        <v>IE Itapura</v>
      </c>
      <c r="C38" s="80" t="str">
        <f>'RAP 25.26 PTBR'!C39</f>
        <v>021/2018</v>
      </c>
      <c r="D38" s="80" t="str">
        <f>'RAP 25.26 PTBR'!D39</f>
        <v>Lorena</v>
      </c>
      <c r="E38" s="81" t="str">
        <f>'RAP 25.26 PTBR'!E39</f>
        <v>IPCA</v>
      </c>
      <c r="F38" s="82">
        <f>'RAP 25.26 PTBR'!F39</f>
        <v>17.365467439999996</v>
      </c>
      <c r="G38" s="82">
        <f>'RAP 25.26 PTBR'!G39</f>
        <v>0.92380708877198836</v>
      </c>
      <c r="H38" s="82">
        <f>'RAP 25.26 PTBR'!H39</f>
        <v>0</v>
      </c>
      <c r="I38" s="82">
        <f>'RAP 25.26 PTBR'!I39</f>
        <v>0</v>
      </c>
      <c r="J38" s="82">
        <f>'RAP 25.26 PTBR'!J39</f>
        <v>0</v>
      </c>
      <c r="K38" s="82">
        <f>'RAP 25.26 PTBR'!K39</f>
        <v>18.289274528771983</v>
      </c>
      <c r="L38" s="82" t="e">
        <f>'RAP 25.26 PTBR'!#REF!</f>
        <v>#REF!</v>
      </c>
      <c r="M38" s="82" t="e">
        <f>'RAP 25.26 PTBR'!#REF!</f>
        <v>#REF!</v>
      </c>
      <c r="N38" s="82">
        <f>'RAP 25.26 PTBR'!L39</f>
        <v>-0.65913907000000005</v>
      </c>
      <c r="O38" s="82">
        <f>'RAP 25.26 PTBR'!M39</f>
        <v>17.630135458771985</v>
      </c>
      <c r="P38" s="77">
        <f>'RAP 25.26 PTBR'!N39</f>
        <v>0</v>
      </c>
      <c r="Q38" s="82">
        <f>'RAP 25.26 PTBR'!O39</f>
        <v>17.365467439999996</v>
      </c>
      <c r="R38" s="83">
        <f>'RAP 25.26 PTBR'!P39</f>
        <v>5.3197939644519465E-2</v>
      </c>
      <c r="S38" s="57"/>
    </row>
    <row r="39" spans="2:19" ht="22.5" x14ac:dyDescent="0.45">
      <c r="B39" s="208">
        <f>'RAP 25.26 PTBR'!B40</f>
        <v>0</v>
      </c>
      <c r="C39" s="80" t="str">
        <f>'RAP 25.26 PTBR'!C40</f>
        <v>021/2011</v>
      </c>
      <c r="D39" s="80" t="str">
        <f>'RAP 25.26 PTBR'!D40</f>
        <v>Itapeti</v>
      </c>
      <c r="E39" s="81" t="str">
        <f>'RAP 25.26 PTBR'!E40</f>
        <v>IPCA</v>
      </c>
      <c r="F39" s="82">
        <f>'RAP 25.26 PTBR'!F40</f>
        <v>8.7709575400000013</v>
      </c>
      <c r="G39" s="82">
        <f>'RAP 25.26 PTBR'!G40</f>
        <v>0.46659686983756332</v>
      </c>
      <c r="H39" s="82">
        <f>'RAP 25.26 PTBR'!H40</f>
        <v>0</v>
      </c>
      <c r="I39" s="82">
        <f>'RAP 25.26 PTBR'!I40</f>
        <v>0</v>
      </c>
      <c r="J39" s="82">
        <f>'RAP 25.26 PTBR'!J40</f>
        <v>0</v>
      </c>
      <c r="K39" s="82">
        <f>'RAP 25.26 PTBR'!K40</f>
        <v>9.2375544098375642</v>
      </c>
      <c r="L39" s="82" t="e">
        <f>'RAP 25.26 PTBR'!#REF!</f>
        <v>#REF!</v>
      </c>
      <c r="M39" s="82" t="e">
        <f>'RAP 25.26 PTBR'!#REF!</f>
        <v>#REF!</v>
      </c>
      <c r="N39" s="82">
        <f>'RAP 25.26 PTBR'!L40</f>
        <v>-3.0156699999999972E-3</v>
      </c>
      <c r="O39" s="82">
        <f>'RAP 25.26 PTBR'!M40</f>
        <v>9.2345387398375642</v>
      </c>
      <c r="P39" s="77">
        <f>'RAP 25.26 PTBR'!N40</f>
        <v>0</v>
      </c>
      <c r="Q39" s="82">
        <f>'RAP 25.26 PTBR'!O40</f>
        <v>8.7709575400000013</v>
      </c>
      <c r="R39" s="83">
        <f>'RAP 25.26 PTBR'!P40</f>
        <v>5.3197939644519465E-2</v>
      </c>
      <c r="S39" s="57"/>
    </row>
    <row r="40" spans="2:19" ht="22.5" x14ac:dyDescent="0.45">
      <c r="B40" s="104" t="str">
        <f>'RAP 25.26 PTBR'!B41</f>
        <v>IE Jaguar 8</v>
      </c>
      <c r="C40" s="90" t="str">
        <f>'RAP 25.26 PTBR'!C41</f>
        <v>012/2008</v>
      </c>
      <c r="D40" s="90" t="str">
        <f>'RAP 25.26 PTBR'!D41</f>
        <v>Piratininga</v>
      </c>
      <c r="E40" s="52" t="str">
        <f>'RAP 25.26 PTBR'!E41</f>
        <v>IPCA</v>
      </c>
      <c r="F40" s="91">
        <f>'RAP 25.26 PTBR'!F41</f>
        <v>15.229534360000001</v>
      </c>
      <c r="G40" s="91">
        <f>'RAP 25.26 PTBR'!G41</f>
        <v>0.81017984969741597</v>
      </c>
      <c r="H40" s="91">
        <f>'RAP 25.26 PTBR'!H41</f>
        <v>0</v>
      </c>
      <c r="I40" s="91">
        <f>'RAP 25.26 PTBR'!I41</f>
        <v>0</v>
      </c>
      <c r="J40" s="91">
        <f>'RAP 25.26 PTBR'!J41</f>
        <v>0</v>
      </c>
      <c r="K40" s="91">
        <f>'RAP 25.26 PTBR'!K41</f>
        <v>16.039714209697415</v>
      </c>
      <c r="L40" s="91" t="e">
        <f>'RAP 25.26 PTBR'!#REF!</f>
        <v>#REF!</v>
      </c>
      <c r="M40" s="91" t="e">
        <f>'RAP 25.26 PTBR'!#REF!</f>
        <v>#REF!</v>
      </c>
      <c r="N40" s="91">
        <f>'RAP 25.26 PTBR'!L41</f>
        <v>0.16915689999999997</v>
      </c>
      <c r="O40" s="91">
        <f>'RAP 25.26 PTBR'!M41</f>
        <v>16.208871109697416</v>
      </c>
      <c r="P40" s="77">
        <f>'RAP 25.26 PTBR'!N41</f>
        <v>0</v>
      </c>
      <c r="Q40" s="91">
        <f>'RAP 25.26 PTBR'!O41</f>
        <v>15.229534360000001</v>
      </c>
      <c r="R40" s="92">
        <f>'RAP 25.26 PTBR'!P41</f>
        <v>5.3197939644519465E-2</v>
      </c>
      <c r="S40" s="57"/>
    </row>
    <row r="41" spans="2:19" ht="22.5" x14ac:dyDescent="0.45">
      <c r="B41" s="79" t="str">
        <f>'RAP 25.26 PTBR'!B42</f>
        <v>IE Pinheiros</v>
      </c>
      <c r="C41" s="80" t="str">
        <f>'RAP 25.26 PTBR'!C42</f>
        <v>018/2008</v>
      </c>
      <c r="D41" s="80" t="str">
        <f>'RAP 25.26 PTBR'!D42</f>
        <v>Atibaia II</v>
      </c>
      <c r="E41" s="81" t="str">
        <f>'RAP 25.26 PTBR'!E42</f>
        <v>IPCA</v>
      </c>
      <c r="F41" s="82">
        <f>'RAP 25.26 PTBR'!F42</f>
        <v>8.1244015300000019</v>
      </c>
      <c r="G41" s="82">
        <f>'RAP 25.26 PTBR'!G42</f>
        <v>0.43220142224078201</v>
      </c>
      <c r="H41" s="82">
        <f>'RAP 25.26 PTBR'!H42</f>
        <v>0</v>
      </c>
      <c r="I41" s="82">
        <f>'RAP 25.26 PTBR'!I42</f>
        <v>0</v>
      </c>
      <c r="J41" s="82">
        <f>'RAP 25.26 PTBR'!J42</f>
        <v>0</v>
      </c>
      <c r="K41" s="82">
        <f>'RAP 25.26 PTBR'!K42</f>
        <v>8.5566029522407838</v>
      </c>
      <c r="L41" s="82" t="e">
        <f>'RAP 25.26 PTBR'!#REF!</f>
        <v>#REF!</v>
      </c>
      <c r="M41" s="82" t="e">
        <f>'RAP 25.26 PTBR'!#REF!</f>
        <v>#REF!</v>
      </c>
      <c r="N41" s="82">
        <f>'RAP 25.26 PTBR'!L42</f>
        <v>-0.36159679</v>
      </c>
      <c r="O41" s="82">
        <f>'RAP 25.26 PTBR'!M42</f>
        <v>8.1950061622407837</v>
      </c>
      <c r="P41" s="77">
        <f>'RAP 25.26 PTBR'!N42</f>
        <v>0</v>
      </c>
      <c r="Q41" s="82">
        <f>'RAP 25.26 PTBR'!O42</f>
        <v>8.1244015300000019</v>
      </c>
      <c r="R41" s="83">
        <f>'RAP 25.26 PTBR'!P42</f>
        <v>5.3197939644519465E-2</v>
      </c>
      <c r="S41" s="57"/>
    </row>
    <row r="42" spans="2:19" ht="22.5" x14ac:dyDescent="0.45">
      <c r="B42" s="79" t="str">
        <f>'RAP 25.26 PTBR'!B43</f>
        <v>IE Tibagi</v>
      </c>
      <c r="C42" s="80" t="str">
        <f>'RAP 25.26 PTBR'!C43</f>
        <v>014/2023</v>
      </c>
      <c r="D42" s="80" t="str">
        <f>'RAP 25.26 PTBR'!D43</f>
        <v>Água Vermelha</v>
      </c>
      <c r="E42" s="81" t="str">
        <f>'RAP 25.26 PTBR'!E43</f>
        <v>IPCA</v>
      </c>
      <c r="F42" s="82">
        <f>'RAP 25.26 PTBR'!F43</f>
        <v>8.0323969700000006</v>
      </c>
      <c r="G42" s="82">
        <f>'RAP 25.26 PTBR'!G43</f>
        <v>0.42730696921088135</v>
      </c>
      <c r="H42" s="82">
        <f>'RAP 25.26 PTBR'!H43</f>
        <v>0</v>
      </c>
      <c r="I42" s="82">
        <f>'RAP 25.26 PTBR'!I43</f>
        <v>0</v>
      </c>
      <c r="J42" s="82">
        <f>'RAP 25.26 PTBR'!J43</f>
        <v>0</v>
      </c>
      <c r="K42" s="82">
        <f>'RAP 25.26 PTBR'!K43</f>
        <v>8.4597039392108826</v>
      </c>
      <c r="L42" s="82" t="e">
        <f>'RAP 25.26 PTBR'!#REF!</f>
        <v>#REF!</v>
      </c>
      <c r="M42" s="82" t="e">
        <f>'RAP 25.26 PTBR'!#REF!</f>
        <v>#REF!</v>
      </c>
      <c r="N42" s="82">
        <f>'RAP 25.26 PTBR'!L43</f>
        <v>7.1311900000000017E-3</v>
      </c>
      <c r="O42" s="82">
        <f>'RAP 25.26 PTBR'!M43</f>
        <v>8.4668351292108834</v>
      </c>
      <c r="P42" s="77">
        <f>'RAP 25.26 PTBR'!N43</f>
        <v>0</v>
      </c>
      <c r="Q42" s="82">
        <f>'RAP 25.26 PTBR'!O43</f>
        <v>8.0323969700000006</v>
      </c>
      <c r="R42" s="83">
        <f>'RAP 25.26 PTBR'!P43</f>
        <v>5.3197939644519687E-2</v>
      </c>
      <c r="S42" s="57"/>
    </row>
    <row r="43" spans="2:19" ht="23" x14ac:dyDescent="0.45">
      <c r="B43" s="105" t="s">
        <v>184</v>
      </c>
      <c r="C43" s="106"/>
      <c r="D43" s="106"/>
      <c r="E43" s="107"/>
      <c r="F43" s="108">
        <f>F16+F21</f>
        <v>4535.830234220005</v>
      </c>
      <c r="G43" s="108">
        <f>G16+G21</f>
        <v>241.62503957800254</v>
      </c>
      <c r="H43" s="108">
        <f>H16+H21</f>
        <v>105.68332754514664</v>
      </c>
      <c r="I43" s="108">
        <f>I16+I21</f>
        <v>2.5506298535633372</v>
      </c>
      <c r="J43" s="108">
        <f>J16+J21</f>
        <v>-338.58961616815884</v>
      </c>
      <c r="K43" s="108">
        <f>K16+K21</f>
        <v>4547.0996150285573</v>
      </c>
      <c r="L43" s="108" t="e">
        <f>L16+L21</f>
        <v>#REF!</v>
      </c>
      <c r="M43" s="108" t="e">
        <f>M16+M21</f>
        <v>#REF!</v>
      </c>
      <c r="N43" s="108">
        <f>N16+N21</f>
        <v>53.41395537000011</v>
      </c>
      <c r="O43" s="108">
        <f>O16+O21</f>
        <v>4600.5135703985579</v>
      </c>
      <c r="P43" s="37"/>
      <c r="Q43" s="109">
        <f>Q16+Q21</f>
        <v>4535.830234220005</v>
      </c>
      <c r="R43" s="110">
        <f>IFERROR(O43/Q43-1,"N.A")</f>
        <v>1.4260528467436417E-2</v>
      </c>
      <c r="S43" s="57"/>
    </row>
    <row r="44" spans="2:19" ht="22.5" x14ac:dyDescent="0.45">
      <c r="B44" s="67"/>
      <c r="C44" s="68"/>
      <c r="D44" s="68"/>
      <c r="E44" s="69"/>
      <c r="F44" s="111"/>
      <c r="G44" s="111"/>
      <c r="H44" s="67"/>
      <c r="I44" s="111"/>
      <c r="J44" s="72"/>
      <c r="K44" s="72"/>
      <c r="L44" s="67"/>
      <c r="M44" s="67"/>
      <c r="N44" s="67"/>
      <c r="O44" s="72"/>
      <c r="P44" s="37"/>
      <c r="Q44" s="67"/>
      <c r="R44" s="73"/>
      <c r="S44" s="57"/>
    </row>
    <row r="45" spans="2:19" ht="28" x14ac:dyDescent="0.45">
      <c r="B45" s="188" t="s">
        <v>185</v>
      </c>
      <c r="C45" s="106"/>
      <c r="D45" s="106"/>
      <c r="E45" s="112"/>
      <c r="F45" s="36"/>
      <c r="G45" s="36"/>
      <c r="H45" s="36"/>
      <c r="I45" s="36"/>
      <c r="J45" s="113"/>
      <c r="K45" s="113"/>
      <c r="L45" s="36"/>
      <c r="M45" s="36"/>
      <c r="N45" s="36"/>
      <c r="O45" s="113"/>
      <c r="P45" s="37"/>
      <c r="Q45" s="38"/>
      <c r="R45" s="39"/>
      <c r="S45" s="57"/>
    </row>
    <row r="46" spans="2:19" ht="69" customHeight="1" x14ac:dyDescent="0.45">
      <c r="B46" s="197" t="s">
        <v>169</v>
      </c>
      <c r="C46" s="192" t="s">
        <v>170</v>
      </c>
      <c r="D46" s="192" t="s">
        <v>171</v>
      </c>
      <c r="E46" s="192" t="s">
        <v>172</v>
      </c>
      <c r="F46" s="41" t="str">
        <f>F10</f>
        <v>RAP 
24/25 Cycle</v>
      </c>
      <c r="G46" s="192" t="s">
        <v>173</v>
      </c>
      <c r="H46" s="192" t="s">
        <v>174</v>
      </c>
      <c r="I46" s="192" t="s">
        <v>34</v>
      </c>
      <c r="J46" s="200" t="s">
        <v>186</v>
      </c>
      <c r="K46" s="41" t="str">
        <f>K10</f>
        <v>RAP 
25/26 Cycle</v>
      </c>
      <c r="L46" s="199" t="str">
        <f>L10</f>
        <v>PA</v>
      </c>
      <c r="M46" s="199">
        <f>M10</f>
        <v>0</v>
      </c>
      <c r="N46" s="199">
        <f>N10</f>
        <v>0</v>
      </c>
      <c r="O46" s="42" t="str">
        <f>O10</f>
        <v>RAP 
25/26 Cycle</v>
      </c>
      <c r="P46" s="114"/>
      <c r="Q46" s="192" t="str">
        <f>Q10</f>
        <v>RAP 
24/25 Cycle</v>
      </c>
      <c r="R46" s="215" t="s">
        <v>177</v>
      </c>
      <c r="S46" s="57"/>
    </row>
    <row r="47" spans="2:19" s="51" customFormat="1" ht="21" customHeight="1" x14ac:dyDescent="0.5">
      <c r="B47" s="198"/>
      <c r="C47" s="193"/>
      <c r="D47" s="193"/>
      <c r="E47" s="193"/>
      <c r="F47" s="45" t="str">
        <f>F11</f>
        <v>REH 3.216</v>
      </c>
      <c r="G47" s="193"/>
      <c r="H47" s="193"/>
      <c r="I47" s="193"/>
      <c r="J47" s="207"/>
      <c r="K47" s="46" t="str">
        <f>K11</f>
        <v>REH 3.348</v>
      </c>
      <c r="L47" s="47" t="str">
        <f>L11</f>
        <v>RTP</v>
      </c>
      <c r="M47" s="187" t="str">
        <f>M11</f>
        <v>Cycle Adjustment</v>
      </c>
      <c r="N47" s="189" t="str">
        <f>N11</f>
        <v>Total</v>
      </c>
      <c r="O47" s="46" t="str">
        <f>O11</f>
        <v>with PA</v>
      </c>
      <c r="P47" s="1"/>
      <c r="Q47" s="193">
        <f>Q11</f>
        <v>0</v>
      </c>
      <c r="R47" s="216"/>
      <c r="S47" s="57"/>
    </row>
    <row r="48" spans="2:19" ht="23" x14ac:dyDescent="0.5">
      <c r="B48" s="115" t="s">
        <v>187</v>
      </c>
      <c r="C48" s="116"/>
      <c r="D48" s="116"/>
      <c r="E48" s="116"/>
      <c r="F48" s="76">
        <f t="shared" ref="F48:O48" si="1">SUM(F49:F54)</f>
        <v>1508.2242426299999</v>
      </c>
      <c r="G48" s="76">
        <f t="shared" si="1"/>
        <v>80.234422229831878</v>
      </c>
      <c r="H48" s="76">
        <f t="shared" si="1"/>
        <v>0</v>
      </c>
      <c r="I48" s="76">
        <f t="shared" si="1"/>
        <v>0</v>
      </c>
      <c r="J48" s="76">
        <f t="shared" si="1"/>
        <v>0</v>
      </c>
      <c r="K48" s="76">
        <f t="shared" si="1"/>
        <v>1588.4586648598317</v>
      </c>
      <c r="L48" s="76" t="e">
        <f t="shared" si="1"/>
        <v>#REF!</v>
      </c>
      <c r="M48" s="76" t="e">
        <f t="shared" si="1"/>
        <v>#REF!</v>
      </c>
      <c r="N48" s="76">
        <f t="shared" si="1"/>
        <v>-54.918000419999998</v>
      </c>
      <c r="O48" s="76">
        <f t="shared" si="1"/>
        <v>1533.5406644398317</v>
      </c>
      <c r="P48" s="77"/>
      <c r="Q48" s="76">
        <f>F48</f>
        <v>1508.2242426299999</v>
      </c>
      <c r="R48" s="78">
        <f>IFERROR(O48/Q48-1,"N.A")</f>
        <v>1.6785582073449268E-2</v>
      </c>
      <c r="S48" s="57"/>
    </row>
    <row r="49" spans="2:19" ht="22.5" customHeight="1" x14ac:dyDescent="0.45">
      <c r="B49" s="210" t="str">
        <f>'RAP 25.26 PTBR'!B50</f>
        <v>IE Madeira  (51%)</v>
      </c>
      <c r="C49" s="118" t="str">
        <f>'RAP 25.26 PTBR'!C50</f>
        <v>013/2009</v>
      </c>
      <c r="D49" s="118" t="str">
        <f>'RAP 25.26 PTBR'!D50</f>
        <v>Lote D</v>
      </c>
      <c r="E49" s="211" t="str">
        <f>'RAP 25.26 PTBR'!E50</f>
        <v>IPCA</v>
      </c>
      <c r="F49" s="88">
        <f>'RAP 25.26 PTBR'!F50</f>
        <v>387.73917813999998</v>
      </c>
      <c r="G49" s="88">
        <f>'RAP 25.26 PTBR'!G50</f>
        <v>20.626925396507314</v>
      </c>
      <c r="H49" s="88">
        <f>'RAP 25.26 PTBR'!H50</f>
        <v>0</v>
      </c>
      <c r="I49" s="88">
        <f>'RAP 25.26 PTBR'!I50</f>
        <v>0</v>
      </c>
      <c r="J49" s="88">
        <f>'RAP 25.26 PTBR'!J50</f>
        <v>0</v>
      </c>
      <c r="K49" s="88">
        <f>'RAP 25.26 PTBR'!K50</f>
        <v>408.3661035365073</v>
      </c>
      <c r="L49" s="88" t="e">
        <f>'RAP 25.26 PTBR'!#REF!</f>
        <v>#REF!</v>
      </c>
      <c r="M49" s="88" t="e">
        <f>'RAP 25.26 PTBR'!#REF!</f>
        <v>#REF!</v>
      </c>
      <c r="N49" s="88">
        <f>'RAP 25.26 PTBR'!L50</f>
        <v>-14.5370039</v>
      </c>
      <c r="O49" s="88">
        <f>'RAP 25.26 PTBR'!M50</f>
        <v>393.82909963650729</v>
      </c>
      <c r="P49" s="77">
        <f>'RAP 25.26 PTBR'!N50</f>
        <v>0</v>
      </c>
      <c r="Q49" s="88">
        <f>'RAP 25.26 PTBR'!O50</f>
        <v>387.73917813999998</v>
      </c>
      <c r="R49" s="89">
        <f>'RAP 25.26 PTBR'!P50</f>
        <v>5.3197939644519465E-2</v>
      </c>
      <c r="S49" s="57"/>
    </row>
    <row r="50" spans="2:19" ht="22.5" customHeight="1" x14ac:dyDescent="0.45">
      <c r="B50" s="210">
        <f>'RAP 25.26 PTBR'!B51</f>
        <v>0</v>
      </c>
      <c r="C50" s="86" t="str">
        <f>'RAP 25.26 PTBR'!C51</f>
        <v>015/2009</v>
      </c>
      <c r="D50" s="86" t="str">
        <f>'RAP 25.26 PTBR'!D51</f>
        <v>Lote F</v>
      </c>
      <c r="E50" s="211">
        <f>'RAP 25.26 PTBR'!E51</f>
        <v>0</v>
      </c>
      <c r="F50" s="88">
        <f>'RAP 25.26 PTBR'!F51</f>
        <v>334.55778617000004</v>
      </c>
      <c r="G50" s="88">
        <f>'RAP 25.26 PTBR'!G51</f>
        <v>17.797784916275724</v>
      </c>
      <c r="H50" s="88">
        <f>'RAP 25.26 PTBR'!H51</f>
        <v>0</v>
      </c>
      <c r="I50" s="88">
        <f>'RAP 25.26 PTBR'!I51</f>
        <v>0</v>
      </c>
      <c r="J50" s="88">
        <f>'RAP 25.26 PTBR'!J51</f>
        <v>0</v>
      </c>
      <c r="K50" s="88">
        <f>'RAP 25.26 PTBR'!K51</f>
        <v>352.35557108627575</v>
      </c>
      <c r="L50" s="88" t="e">
        <f>'RAP 25.26 PTBR'!#REF!</f>
        <v>#REF!</v>
      </c>
      <c r="M50" s="88" t="e">
        <f>'RAP 25.26 PTBR'!#REF!</f>
        <v>#REF!</v>
      </c>
      <c r="N50" s="88">
        <f>'RAP 25.26 PTBR'!L51</f>
        <v>-10.928214709999999</v>
      </c>
      <c r="O50" s="88">
        <f>'RAP 25.26 PTBR'!M51</f>
        <v>341.42735637627572</v>
      </c>
      <c r="P50" s="77">
        <f>'RAP 25.26 PTBR'!N51</f>
        <v>0</v>
      </c>
      <c r="Q50" s="88">
        <f>'RAP 25.26 PTBR'!O51</f>
        <v>334.55778617000004</v>
      </c>
      <c r="R50" s="89">
        <f>'RAP 25.26 PTBR'!P51</f>
        <v>5.3197939644519465E-2</v>
      </c>
      <c r="S50" s="57"/>
    </row>
    <row r="51" spans="2:19" ht="22.5" customHeight="1" x14ac:dyDescent="0.45">
      <c r="B51" s="79" t="str">
        <f>'RAP 25.26 PTBR'!B52</f>
        <v>IE Paraguaçu (50%)</v>
      </c>
      <c r="C51" s="80" t="str">
        <f>'RAP 25.26 PTBR'!C52</f>
        <v>003/2017</v>
      </c>
      <c r="D51" s="80" t="str">
        <f>'RAP 25.26 PTBR'!D52</f>
        <v>Paraguaçu</v>
      </c>
      <c r="E51" s="81" t="str">
        <f>'RAP 25.26 PTBR'!E52</f>
        <v>IPCA</v>
      </c>
      <c r="F51" s="82">
        <f>'RAP 25.26 PTBR'!F52</f>
        <v>154.16399777000001</v>
      </c>
      <c r="G51" s="82">
        <f>'RAP 25.26 PTBR'!G52</f>
        <v>8.2012070487262996</v>
      </c>
      <c r="H51" s="82">
        <f>'RAP 25.26 PTBR'!H52</f>
        <v>0</v>
      </c>
      <c r="I51" s="82">
        <f>'RAP 25.26 PTBR'!I52</f>
        <v>0</v>
      </c>
      <c r="J51" s="82">
        <f>'RAP 25.26 PTBR'!J52</f>
        <v>0</v>
      </c>
      <c r="K51" s="82">
        <f>'RAP 25.26 PTBR'!K52</f>
        <v>162.36520481872631</v>
      </c>
      <c r="L51" s="82" t="e">
        <f>'RAP 25.26 PTBR'!#REF!</f>
        <v>#REF!</v>
      </c>
      <c r="M51" s="82" t="e">
        <f>'RAP 25.26 PTBR'!#REF!</f>
        <v>#REF!</v>
      </c>
      <c r="N51" s="82">
        <f>'RAP 25.26 PTBR'!L52</f>
        <v>-5.5053864999999993</v>
      </c>
      <c r="O51" s="82">
        <f>'RAP 25.26 PTBR'!M52</f>
        <v>156.85981831872633</v>
      </c>
      <c r="P51" s="77">
        <f>'RAP 25.26 PTBR'!N52</f>
        <v>0</v>
      </c>
      <c r="Q51" s="82">
        <f>'RAP 25.26 PTBR'!O52</f>
        <v>154.16399777000001</v>
      </c>
      <c r="R51" s="83">
        <f>'RAP 25.26 PTBR'!P52</f>
        <v>5.3197939644519465E-2</v>
      </c>
      <c r="S51" s="57"/>
    </row>
    <row r="52" spans="2:19" ht="22.5" customHeight="1" x14ac:dyDescent="0.45">
      <c r="B52" s="104" t="str">
        <f>'RAP 25.26 PTBR'!B53</f>
        <v>IE Garanhuns (51%)</v>
      </c>
      <c r="C52" s="90" t="str">
        <f>'RAP 25.26 PTBR'!C53</f>
        <v>022/2011</v>
      </c>
      <c r="D52" s="90" t="str">
        <f>'RAP 25.26 PTBR'!D53</f>
        <v>Garanhuns</v>
      </c>
      <c r="E52" s="52" t="str">
        <f>'RAP 25.26 PTBR'!E53</f>
        <v>IPCA</v>
      </c>
      <c r="F52" s="91">
        <f>'RAP 25.26 PTBR'!F53</f>
        <v>149.8833314</v>
      </c>
      <c r="G52" s="91">
        <f>'RAP 25.26 PTBR'!G53</f>
        <v>7.9734844175367146</v>
      </c>
      <c r="H52" s="91">
        <f>'RAP 25.26 PTBR'!H53</f>
        <v>0</v>
      </c>
      <c r="I52" s="91">
        <f>'RAP 25.26 PTBR'!I53</f>
        <v>0</v>
      </c>
      <c r="J52" s="91">
        <f>'RAP 25.26 PTBR'!J53</f>
        <v>0</v>
      </c>
      <c r="K52" s="91">
        <f>'RAP 25.26 PTBR'!K53</f>
        <v>157.85681581753673</v>
      </c>
      <c r="L52" s="91" t="e">
        <f>'RAP 25.26 PTBR'!#REF!</f>
        <v>#REF!</v>
      </c>
      <c r="M52" s="91" t="e">
        <f>'RAP 25.26 PTBR'!#REF!</f>
        <v>#REF!</v>
      </c>
      <c r="N52" s="91">
        <f>'RAP 25.26 PTBR'!L53</f>
        <v>-5.6149677599999999</v>
      </c>
      <c r="O52" s="91">
        <f>'RAP 25.26 PTBR'!M53</f>
        <v>152.24184805753671</v>
      </c>
      <c r="P52" s="77">
        <f>'RAP 25.26 PTBR'!N53</f>
        <v>0</v>
      </c>
      <c r="Q52" s="91">
        <f>'RAP 25.26 PTBR'!O53</f>
        <v>149.8833314</v>
      </c>
      <c r="R52" s="92">
        <f>'RAP 25.26 PTBR'!P53</f>
        <v>5.3197939644519465E-2</v>
      </c>
      <c r="S52" s="57"/>
    </row>
    <row r="53" spans="2:19" ht="22.5" customHeight="1" x14ac:dyDescent="0.45">
      <c r="B53" s="119" t="str">
        <f>'RAP 25.26 PTBR'!B54</f>
        <v>IE Aimorés (50%)</v>
      </c>
      <c r="C53" s="97" t="str">
        <f>'RAP 25.26 PTBR'!C54</f>
        <v>004/2017</v>
      </c>
      <c r="D53" s="97" t="str">
        <f>'RAP 25.26 PTBR'!D54</f>
        <v>Aimorés</v>
      </c>
      <c r="E53" s="81" t="str">
        <f>'RAP 25.26 PTBR'!E54</f>
        <v>IPCA</v>
      </c>
      <c r="F53" s="82">
        <f>'RAP 25.26 PTBR'!F54</f>
        <v>103.28992130000002</v>
      </c>
      <c r="G53" s="82">
        <f>'RAP 25.26 PTBR'!G54</f>
        <v>5.4948109992045699</v>
      </c>
      <c r="H53" s="82">
        <f>'RAP 25.26 PTBR'!H54</f>
        <v>0</v>
      </c>
      <c r="I53" s="82">
        <f>'RAP 25.26 PTBR'!I54</f>
        <v>0</v>
      </c>
      <c r="J53" s="82">
        <f>'RAP 25.26 PTBR'!J54</f>
        <v>0</v>
      </c>
      <c r="K53" s="82">
        <f>'RAP 25.26 PTBR'!K54</f>
        <v>108.78473229920459</v>
      </c>
      <c r="L53" s="82" t="e">
        <f>'RAP 25.26 PTBR'!#REF!</f>
        <v>#REF!</v>
      </c>
      <c r="M53" s="82" t="e">
        <f>'RAP 25.26 PTBR'!#REF!</f>
        <v>#REF!</v>
      </c>
      <c r="N53" s="82">
        <f>'RAP 25.26 PTBR'!L54</f>
        <v>-3.7062853200000001</v>
      </c>
      <c r="O53" s="82">
        <f>'RAP 25.26 PTBR'!M54</f>
        <v>105.07844697920459</v>
      </c>
      <c r="P53" s="77">
        <f>'RAP 25.26 PTBR'!N54</f>
        <v>0</v>
      </c>
      <c r="Q53" s="82">
        <f>'RAP 25.26 PTBR'!O54</f>
        <v>103.28992130000002</v>
      </c>
      <c r="R53" s="83">
        <f>'RAP 25.26 PTBR'!P54</f>
        <v>5.3197939644519465E-2</v>
      </c>
      <c r="S53" s="57"/>
    </row>
    <row r="54" spans="2:19" ht="22.5" customHeight="1" x14ac:dyDescent="0.45">
      <c r="B54" s="104" t="str">
        <f>'RAP 25.26 PTBR'!B55</f>
        <v>IE Ivaí (50%)</v>
      </c>
      <c r="C54" s="90" t="str">
        <f>'RAP 25.26 PTBR'!C55</f>
        <v>022/2017</v>
      </c>
      <c r="D54" s="90" t="str">
        <f>'RAP 25.26 PTBR'!D55</f>
        <v>Ivaí</v>
      </c>
      <c r="E54" s="52" t="str">
        <f>'RAP 25.26 PTBR'!E55</f>
        <v>IPCA</v>
      </c>
      <c r="F54" s="91">
        <f>'RAP 25.26 PTBR'!F55</f>
        <v>378.5900278499999</v>
      </c>
      <c r="G54" s="91">
        <f>'RAP 25.26 PTBR'!G55</f>
        <v>20.140209451581253</v>
      </c>
      <c r="H54" s="91">
        <f>'RAP 25.26 PTBR'!H55</f>
        <v>0</v>
      </c>
      <c r="I54" s="91">
        <f>'RAP 25.26 PTBR'!I55</f>
        <v>0</v>
      </c>
      <c r="J54" s="91">
        <f>'RAP 25.26 PTBR'!J55</f>
        <v>0</v>
      </c>
      <c r="K54" s="91">
        <f>'RAP 25.26 PTBR'!K55</f>
        <v>398.73023730158116</v>
      </c>
      <c r="L54" s="91" t="e">
        <f>'RAP 25.26 PTBR'!#REF!</f>
        <v>#REF!</v>
      </c>
      <c r="M54" s="91" t="e">
        <f>'RAP 25.26 PTBR'!#REF!</f>
        <v>#REF!</v>
      </c>
      <c r="N54" s="91">
        <f>'RAP 25.26 PTBR'!L55</f>
        <v>-14.626142230000001</v>
      </c>
      <c r="O54" s="91">
        <f>'RAP 25.26 PTBR'!M55</f>
        <v>384.10409507158113</v>
      </c>
      <c r="P54" s="77">
        <f>'RAP 25.26 PTBR'!N55</f>
        <v>0</v>
      </c>
      <c r="Q54" s="91">
        <f>'RAP 25.26 PTBR'!O55</f>
        <v>378.5900278499999</v>
      </c>
      <c r="R54" s="92">
        <f>'RAP 25.26 PTBR'!P55</f>
        <v>5.3197939644519465E-2</v>
      </c>
      <c r="S54" s="57"/>
    </row>
    <row r="55" spans="2:19" ht="23" x14ac:dyDescent="0.5">
      <c r="B55" s="115" t="s">
        <v>188</v>
      </c>
      <c r="C55" s="120"/>
      <c r="D55" s="120"/>
      <c r="E55" s="116"/>
      <c r="F55" s="76" cm="1">
        <f t="array" ref="F55">SUM(F49:F50*51%,F51*50%,F52*51%,F53*50%,F54*50%)</f>
        <v>762.83392427209992</v>
      </c>
      <c r="G55" s="76" cm="1">
        <f t="array" ref="G55">SUM(G49:G50*51%,G51*50%,G52*51%,G53*50%,G54*50%)</f>
        <v>40.581193062219135</v>
      </c>
      <c r="H55" s="76" cm="1">
        <f t="array" ref="H55">SUM(H49:H50*51%,H51*50%,H52*51%,H53*50%,H54*50%)</f>
        <v>0</v>
      </c>
      <c r="I55" s="76" cm="1">
        <f t="array" ref="I55">SUM(I49:I50*51%,I51*50%,I52*51%,I53*50%,I54*50%)</f>
        <v>0</v>
      </c>
      <c r="J55" s="76" cm="1">
        <f t="array" ref="J55">SUM(J49:J50*51%,J51*50%,J52*51%,J53*50%,J54*50%)</f>
        <v>0</v>
      </c>
      <c r="K55" s="76" cm="1">
        <f t="array" ref="K55">SUM(K49:K50*51%,K51*50%,K52*51%,K53*50%,K54*50%)</f>
        <v>803.41511733431912</v>
      </c>
      <c r="L55" s="76" t="e" cm="1">
        <f t="array" ref="L55">SUM(L49:L50*51%,L51*50%,L52*51%,L53*50%,L54*50%)</f>
        <v>#REF!</v>
      </c>
      <c r="M55" s="76" t="e" cm="1">
        <f t="array" ref="M55">SUM(M49:M50*51%,M51*50%,M52*51%,M53*50%,M54*50%)</f>
        <v>#REF!</v>
      </c>
      <c r="N55" s="76" cm="1">
        <f t="array" ref="N55">SUM(N49:N50*51%,N51*50%,N52*51%,N53*50%,N54*50%)</f>
        <v>-27.769802073699999</v>
      </c>
      <c r="O55" s="76" cm="1">
        <f t="array" ref="O55">SUM(O49:O50*51%,O51*50%,O52*51%,O53*50%,O54*50%)</f>
        <v>775.6453152606191</v>
      </c>
      <c r="P55" s="77"/>
      <c r="Q55" s="76">
        <f>F55</f>
        <v>762.83392427209992</v>
      </c>
      <c r="R55" s="78">
        <f>IFERROR(O55/Q55-1,"N.A")</f>
        <v>1.6794469386955946E-2</v>
      </c>
      <c r="S55" s="57"/>
    </row>
    <row r="56" spans="2:19" ht="4.5" customHeight="1" x14ac:dyDescent="0.45">
      <c r="B56" s="67"/>
      <c r="C56" s="68"/>
      <c r="D56" s="68"/>
      <c r="E56" s="69"/>
      <c r="F56" s="121"/>
      <c r="G56" s="121"/>
      <c r="H56" s="121"/>
      <c r="I56" s="121"/>
      <c r="J56" s="72"/>
      <c r="K56" s="72"/>
      <c r="L56" s="121"/>
      <c r="M56" s="121"/>
      <c r="N56" s="121"/>
      <c r="O56" s="72"/>
      <c r="P56" s="37"/>
      <c r="Q56" s="121"/>
      <c r="R56" s="73"/>
      <c r="S56" s="57"/>
    </row>
    <row r="57" spans="2:19" ht="23" x14ac:dyDescent="0.45">
      <c r="B57" s="105" t="s">
        <v>189</v>
      </c>
      <c r="C57" s="106"/>
      <c r="D57" s="106"/>
      <c r="E57" s="107"/>
      <c r="F57" s="122">
        <f t="shared" ref="F57:O57" si="2">F43+F55</f>
        <v>5298.6641584921053</v>
      </c>
      <c r="G57" s="122">
        <f t="shared" si="2"/>
        <v>282.20623264022169</v>
      </c>
      <c r="H57" s="122">
        <f t="shared" si="2"/>
        <v>105.68332754514664</v>
      </c>
      <c r="I57" s="108">
        <f t="shared" si="2"/>
        <v>2.5506298535633372</v>
      </c>
      <c r="J57" s="108">
        <f t="shared" si="2"/>
        <v>-338.58961616815884</v>
      </c>
      <c r="K57" s="108">
        <f t="shared" si="2"/>
        <v>5350.5147323628762</v>
      </c>
      <c r="L57" s="108" t="e">
        <f t="shared" si="2"/>
        <v>#REF!</v>
      </c>
      <c r="M57" s="108" t="e">
        <f t="shared" si="2"/>
        <v>#REF!</v>
      </c>
      <c r="N57" s="108">
        <f t="shared" si="2"/>
        <v>25.644153296300111</v>
      </c>
      <c r="O57" s="108">
        <f t="shared" si="2"/>
        <v>5376.158885659177</v>
      </c>
      <c r="P57" s="37"/>
      <c r="Q57" s="123">
        <f>Q43+Q55</f>
        <v>5298.6641584921053</v>
      </c>
      <c r="R57" s="110">
        <f>IFERROR(O57/Q57-1,"N.A")</f>
        <v>1.4625332885624065E-2</v>
      </c>
      <c r="S57" s="57"/>
    </row>
    <row r="58" spans="2:19" ht="22.5" x14ac:dyDescent="0.45">
      <c r="B58" s="124"/>
      <c r="C58" s="68"/>
      <c r="D58" s="68"/>
      <c r="E58" s="69"/>
      <c r="F58" s="70"/>
      <c r="G58" s="71"/>
      <c r="H58" s="70"/>
      <c r="I58" s="70"/>
      <c r="J58" s="72"/>
      <c r="K58" s="72"/>
      <c r="L58" s="67"/>
      <c r="M58" s="67"/>
      <c r="N58" s="67"/>
      <c r="O58" s="72"/>
      <c r="P58" s="37"/>
      <c r="Q58" s="67"/>
      <c r="R58" s="73"/>
      <c r="S58" s="57"/>
    </row>
    <row r="59" spans="2:19" ht="23" x14ac:dyDescent="0.45">
      <c r="B59" s="125" t="s">
        <v>190</v>
      </c>
      <c r="C59" s="126"/>
      <c r="D59" s="126"/>
      <c r="E59" s="127"/>
      <c r="F59" s="128"/>
      <c r="G59" s="128"/>
      <c r="H59" s="128"/>
      <c r="I59" s="128"/>
      <c r="J59" s="129"/>
      <c r="K59" s="129"/>
      <c r="L59" s="128"/>
      <c r="M59" s="128"/>
      <c r="N59" s="128"/>
      <c r="O59" s="129"/>
      <c r="P59" s="37"/>
      <c r="Q59" s="130"/>
      <c r="R59" s="131"/>
      <c r="S59" s="57"/>
    </row>
    <row r="60" spans="2:19" ht="4.5" customHeight="1" x14ac:dyDescent="0.45">
      <c r="B60" s="67"/>
      <c r="C60" s="68"/>
      <c r="D60" s="68"/>
      <c r="E60" s="69"/>
      <c r="F60" s="70"/>
      <c r="G60" s="71"/>
      <c r="H60" s="70"/>
      <c r="I60" s="70"/>
      <c r="J60" s="72"/>
      <c r="K60" s="72"/>
      <c r="L60" s="67"/>
      <c r="M60" s="67"/>
      <c r="N60" s="67"/>
      <c r="O60" s="72"/>
      <c r="P60" s="37"/>
      <c r="Q60" s="67"/>
      <c r="R60" s="73"/>
      <c r="S60" s="57"/>
    </row>
    <row r="61" spans="2:19" ht="69" x14ac:dyDescent="0.45">
      <c r="B61" s="197" t="s">
        <v>169</v>
      </c>
      <c r="C61" s="200" t="s">
        <v>170</v>
      </c>
      <c r="D61" s="200" t="s">
        <v>171</v>
      </c>
      <c r="E61" s="192" t="s">
        <v>172</v>
      </c>
      <c r="F61" s="41" t="str">
        <f>F10</f>
        <v>RAP 
24/25 Cycle</v>
      </c>
      <c r="G61" s="192" t="s">
        <v>173</v>
      </c>
      <c r="H61" s="192" t="s">
        <v>174</v>
      </c>
      <c r="I61" s="192" t="s">
        <v>34</v>
      </c>
      <c r="J61" s="200" t="s">
        <v>186</v>
      </c>
      <c r="K61" s="41" t="str">
        <f>K10</f>
        <v>RAP 
25/26 Cycle</v>
      </c>
      <c r="L61" s="199" t="str">
        <f>L10</f>
        <v>PA</v>
      </c>
      <c r="M61" s="199"/>
      <c r="N61" s="199" t="s">
        <v>37</v>
      </c>
      <c r="O61" s="42" t="str">
        <f>O10</f>
        <v>RAP 
25/26 Cycle</v>
      </c>
      <c r="P61" s="37"/>
      <c r="Q61" s="192" t="str">
        <f>Q10</f>
        <v>RAP 
24/25 Cycle</v>
      </c>
      <c r="R61" s="215" t="s">
        <v>177</v>
      </c>
      <c r="S61" s="57"/>
    </row>
    <row r="62" spans="2:19" s="51" customFormat="1" ht="21" customHeight="1" x14ac:dyDescent="0.5">
      <c r="B62" s="198"/>
      <c r="C62" s="201"/>
      <c r="D62" s="201"/>
      <c r="E62" s="193"/>
      <c r="F62" s="45" t="str">
        <f>F11</f>
        <v>REH 3.216</v>
      </c>
      <c r="G62" s="193"/>
      <c r="H62" s="193"/>
      <c r="I62" s="193"/>
      <c r="J62" s="201"/>
      <c r="K62" s="46" t="str">
        <f>K11</f>
        <v>REH 3.348</v>
      </c>
      <c r="L62" s="47" t="str">
        <f>L11</f>
        <v>RTP</v>
      </c>
      <c r="M62" s="187" t="str">
        <f>M11</f>
        <v>Cycle Adjustment</v>
      </c>
      <c r="N62" s="48" t="str">
        <f>N11</f>
        <v>Total</v>
      </c>
      <c r="O62" s="46" t="str">
        <f>O11</f>
        <v>with PA</v>
      </c>
      <c r="P62" s="1"/>
      <c r="Q62" s="193">
        <f>Q11</f>
        <v>0</v>
      </c>
      <c r="R62" s="216"/>
      <c r="S62" s="57"/>
    </row>
    <row r="63" spans="2:19" ht="23" x14ac:dyDescent="0.5">
      <c r="B63" s="62" t="s">
        <v>191</v>
      </c>
      <c r="C63" s="63"/>
      <c r="D63" s="63"/>
      <c r="E63" s="64"/>
      <c r="F63" s="76">
        <f>SUM(F64:F66)</f>
        <v>866.96543265000003</v>
      </c>
      <c r="G63" s="76">
        <f t="shared" ref="G63:Q63" si="3">SUM(G64:G66)</f>
        <v>46.120774759999421</v>
      </c>
      <c r="H63" s="76">
        <f t="shared" si="3"/>
        <v>0</v>
      </c>
      <c r="I63" s="76">
        <f t="shared" si="3"/>
        <v>0</v>
      </c>
      <c r="J63" s="76">
        <f t="shared" si="3"/>
        <v>0</v>
      </c>
      <c r="K63" s="76">
        <f t="shared" si="3"/>
        <v>913.08620740999947</v>
      </c>
      <c r="L63" s="76" t="e">
        <f t="shared" si="3"/>
        <v>#REF!</v>
      </c>
      <c r="M63" s="76" t="e">
        <f t="shared" si="3"/>
        <v>#REF!</v>
      </c>
      <c r="N63" s="76">
        <f t="shared" si="3"/>
        <v>0</v>
      </c>
      <c r="O63" s="76">
        <f t="shared" si="3"/>
        <v>913.08620740999947</v>
      </c>
      <c r="P63" s="77"/>
      <c r="Q63" s="76">
        <f t="shared" si="3"/>
        <v>866.96543265000003</v>
      </c>
      <c r="R63" s="132">
        <f>IFERROR(O63/Q63-1,"N.A")</f>
        <v>5.3197939644519465E-2</v>
      </c>
      <c r="S63" s="57"/>
    </row>
    <row r="64" spans="2:19" ht="22.5" x14ac:dyDescent="0.45">
      <c r="B64" s="212" t="str">
        <f>'RAP 25.26 PTBR'!B65</f>
        <v>ISA ENERGIA BRASIL</v>
      </c>
      <c r="C64" s="133" t="str">
        <f>'RAP 25.26 PTBR'!C65</f>
        <v>008/2022</v>
      </c>
      <c r="D64" s="133" t="str">
        <f>'RAP 25.26 PTBR'!D65</f>
        <v>Piraquê</v>
      </c>
      <c r="E64" s="81" t="str">
        <f>'RAP 25.26 PTBR'!E65</f>
        <v>IPCA</v>
      </c>
      <c r="F64" s="134">
        <f>'RAP 25.26 PTBR'!F65</f>
        <v>325.77070945999998</v>
      </c>
      <c r="G64" s="82">
        <f>'RAP 25.26 PTBR'!G65</f>
        <v>17.330330539805377</v>
      </c>
      <c r="H64" s="82">
        <f>'RAP 25.26 PTBR'!H65</f>
        <v>0</v>
      </c>
      <c r="I64" s="82">
        <f>'RAP 25.26 PTBR'!I65</f>
        <v>0</v>
      </c>
      <c r="J64" s="82">
        <f>'RAP 25.26 PTBR'!J65</f>
        <v>0</v>
      </c>
      <c r="K64" s="82">
        <f>'RAP 25.26 PTBR'!K65</f>
        <v>343.10103999980538</v>
      </c>
      <c r="L64" s="82" t="e">
        <f>'RAP 25.26 PTBR'!#REF!</f>
        <v>#REF!</v>
      </c>
      <c r="M64" s="82" t="e">
        <f>'RAP 25.26 PTBR'!#REF!</f>
        <v>#REF!</v>
      </c>
      <c r="N64" s="82">
        <f>'RAP 25.26 PTBR'!L65</f>
        <v>0</v>
      </c>
      <c r="O64" s="82">
        <f>'RAP 25.26 PTBR'!M65</f>
        <v>343.10103999980538</v>
      </c>
      <c r="P64" s="77">
        <f>'RAP 25.26 PTBR'!N65</f>
        <v>0</v>
      </c>
      <c r="Q64" s="98">
        <f>'RAP 25.26 PTBR'!O65</f>
        <v>325.77070945999998</v>
      </c>
      <c r="R64" s="99">
        <f>'RAP 25.26 PTBR'!P65</f>
        <v>5.3197939644519687E-2</v>
      </c>
      <c r="S64" s="57"/>
    </row>
    <row r="65" spans="2:19" ht="22.5" x14ac:dyDescent="0.45">
      <c r="B65" s="212">
        <f>'RAP 25.26 PTBR'!B66</f>
        <v>0</v>
      </c>
      <c r="C65" s="97" t="str">
        <f>'RAP 25.26 PTBR'!C66</f>
        <v>006/2023</v>
      </c>
      <c r="D65" s="97" t="str">
        <f>'RAP 25.26 PTBR'!D66</f>
        <v>Serra Doutrada</v>
      </c>
      <c r="E65" s="81" t="str">
        <f>'RAP 25.26 PTBR'!E66</f>
        <v>IPCA</v>
      </c>
      <c r="F65" s="134">
        <f>'RAP 25.26 PTBR'!F66</f>
        <v>305.55298380000005</v>
      </c>
      <c r="G65" s="82">
        <f>'RAP 25.26 PTBR'!G66</f>
        <v>16.254789190395229</v>
      </c>
      <c r="H65" s="82">
        <f>'RAP 25.26 PTBR'!H66</f>
        <v>0</v>
      </c>
      <c r="I65" s="82">
        <f>'RAP 25.26 PTBR'!I66</f>
        <v>0</v>
      </c>
      <c r="J65" s="82">
        <f>'RAP 25.26 PTBR'!J66</f>
        <v>0</v>
      </c>
      <c r="K65" s="82">
        <f>'RAP 25.26 PTBR'!K66</f>
        <v>321.80777299039528</v>
      </c>
      <c r="L65" s="82" t="e">
        <f>'RAP 25.26 PTBR'!#REF!</f>
        <v>#REF!</v>
      </c>
      <c r="M65" s="82" t="e">
        <f>'RAP 25.26 PTBR'!#REF!</f>
        <v>#REF!</v>
      </c>
      <c r="N65" s="82">
        <f>'RAP 25.26 PTBR'!L66</f>
        <v>0</v>
      </c>
      <c r="O65" s="82">
        <f>'RAP 25.26 PTBR'!M66</f>
        <v>321.80777299039528</v>
      </c>
      <c r="P65" s="77">
        <f>'RAP 25.26 PTBR'!N66</f>
        <v>0</v>
      </c>
      <c r="Q65" s="98">
        <f>'RAP 25.26 PTBR'!O66</f>
        <v>305.55298380000005</v>
      </c>
      <c r="R65" s="99">
        <f>'RAP 25.26 PTBR'!P66</f>
        <v>5.3197939644519465E-2</v>
      </c>
      <c r="S65" s="57"/>
    </row>
    <row r="66" spans="2:19" ht="22.5" x14ac:dyDescent="0.45">
      <c r="B66" s="212">
        <f>'RAP 25.26 PTBR'!B67</f>
        <v>0</v>
      </c>
      <c r="C66" s="97" t="str">
        <f>'RAP 25.26 PTBR'!C67</f>
        <v>012/2023</v>
      </c>
      <c r="D66" s="97" t="str">
        <f>'RAP 25.26 PTBR'!D67</f>
        <v>Itatiaia</v>
      </c>
      <c r="E66" s="81" t="str">
        <f>'RAP 25.26 PTBR'!E67</f>
        <v>IPCA</v>
      </c>
      <c r="F66" s="134">
        <f>'RAP 25.26 PTBR'!F67</f>
        <v>235.64173939000003</v>
      </c>
      <c r="G66" s="82">
        <f>'RAP 25.26 PTBR'!G67</f>
        <v>12.535655029798818</v>
      </c>
      <c r="H66" s="82">
        <f>'RAP 25.26 PTBR'!H67</f>
        <v>0</v>
      </c>
      <c r="I66" s="82">
        <f>'RAP 25.26 PTBR'!I67</f>
        <v>0</v>
      </c>
      <c r="J66" s="82">
        <f>'RAP 25.26 PTBR'!J67</f>
        <v>0</v>
      </c>
      <c r="K66" s="82">
        <f>'RAP 25.26 PTBR'!K67</f>
        <v>248.17739441979884</v>
      </c>
      <c r="L66" s="82" t="e">
        <f>'RAP 25.26 PTBR'!#REF!</f>
        <v>#REF!</v>
      </c>
      <c r="M66" s="82" t="e">
        <f>'RAP 25.26 PTBR'!#REF!</f>
        <v>#REF!</v>
      </c>
      <c r="N66" s="82">
        <f>'RAP 25.26 PTBR'!L67</f>
        <v>0</v>
      </c>
      <c r="O66" s="82">
        <f>'RAP 25.26 PTBR'!M67</f>
        <v>248.17739441979884</v>
      </c>
      <c r="P66" s="77">
        <f>'RAP 25.26 PTBR'!N67</f>
        <v>0</v>
      </c>
      <c r="Q66" s="98">
        <f>'RAP 25.26 PTBR'!O67</f>
        <v>235.64173939000003</v>
      </c>
      <c r="R66" s="99">
        <f>'RAP 25.26 PTBR'!P67</f>
        <v>5.3197939644519465E-2</v>
      </c>
      <c r="S66" s="57"/>
    </row>
    <row r="67" spans="2:19" ht="9.65" customHeight="1" x14ac:dyDescent="0.45">
      <c r="B67" s="135"/>
      <c r="C67" s="136"/>
      <c r="D67" s="136"/>
      <c r="E67" s="135"/>
      <c r="F67" s="137"/>
      <c r="G67" s="135"/>
      <c r="H67" s="135"/>
      <c r="I67" s="135"/>
      <c r="J67" s="136"/>
      <c r="K67" s="138"/>
      <c r="L67" s="135"/>
      <c r="M67" s="135"/>
      <c r="N67" s="135"/>
      <c r="O67" s="136"/>
      <c r="P67" s="77"/>
      <c r="Q67" s="135"/>
      <c r="R67" s="139"/>
      <c r="S67" s="57"/>
    </row>
    <row r="68" spans="2:19" ht="23" x14ac:dyDescent="0.5">
      <c r="B68" s="62" t="s">
        <v>192</v>
      </c>
      <c r="C68" s="63"/>
      <c r="D68" s="63"/>
      <c r="E68" s="64"/>
      <c r="F68" s="76">
        <f>SUM(F69:F70)</f>
        <v>103.72238319999998</v>
      </c>
      <c r="G68" s="76">
        <f>SUM(G69:G70)</f>
        <v>5.5178170812593228</v>
      </c>
      <c r="H68" s="76">
        <f>SUM(H69:H70)</f>
        <v>0</v>
      </c>
      <c r="I68" s="76">
        <f>SUM(I69:I70)</f>
        <v>0</v>
      </c>
      <c r="J68" s="76">
        <f>SUM(J69:J70)</f>
        <v>0</v>
      </c>
      <c r="K68" s="76">
        <f>SUM(K69:K70)</f>
        <v>109.24020028125931</v>
      </c>
      <c r="L68" s="76" t="e">
        <f>SUM(L69:L70)</f>
        <v>#REF!</v>
      </c>
      <c r="M68" s="76" t="e">
        <f>SUM(M69:M70)</f>
        <v>#REF!</v>
      </c>
      <c r="N68" s="76">
        <f>SUM(N69:N70)</f>
        <v>-1.4568070000000001E-2</v>
      </c>
      <c r="O68" s="76">
        <f>SUM(O69:O70)</f>
        <v>109.22563221125931</v>
      </c>
      <c r="P68" s="77"/>
      <c r="Q68" s="76">
        <f>SUM(Q69:Q70)</f>
        <v>103.72238319999998</v>
      </c>
      <c r="R68" s="78">
        <f>IFERROR(O68/Q68-1,"N.A")</f>
        <v>5.3057487125491853E-2</v>
      </c>
      <c r="S68" s="57"/>
    </row>
    <row r="69" spans="2:19" ht="22.5" customHeight="1" x14ac:dyDescent="0.45">
      <c r="B69" s="119" t="str">
        <f>'RAP 25.26 PTBR'!B70</f>
        <v>IE Riacho Grande</v>
      </c>
      <c r="C69" s="133" t="str">
        <f>'RAP 25.26 PTBR'!C70</f>
        <v>005/2021</v>
      </c>
      <c r="D69" s="133" t="str">
        <f>'RAP 25.26 PTBR'!D70</f>
        <v>Riacho Grande</v>
      </c>
      <c r="E69" s="81" t="str">
        <f>'RAP 25.26 PTBR'!E70</f>
        <v>IPCA</v>
      </c>
      <c r="F69" s="134">
        <f>'RAP 25.26 PTBR'!F70</f>
        <v>88.407274359999988</v>
      </c>
      <c r="G69" s="82">
        <f>'RAP 25.26 PTBR'!G70</f>
        <v>4.703084845539756</v>
      </c>
      <c r="H69" s="82">
        <f>'RAP 25.26 PTBR'!H70</f>
        <v>0</v>
      </c>
      <c r="I69" s="82">
        <f>'RAP 25.26 PTBR'!I70</f>
        <v>0</v>
      </c>
      <c r="J69" s="82">
        <f>'RAP 25.26 PTBR'!J70</f>
        <v>0</v>
      </c>
      <c r="K69" s="82">
        <f>'RAP 25.26 PTBR'!K70</f>
        <v>93.110359205539737</v>
      </c>
      <c r="L69" s="82" t="e">
        <f>'RAP 25.26 PTBR'!#REF!</f>
        <v>#REF!</v>
      </c>
      <c r="M69" s="82" t="e">
        <f>'RAP 25.26 PTBR'!#REF!</f>
        <v>#REF!</v>
      </c>
      <c r="N69" s="82">
        <f>'RAP 25.26 PTBR'!L70</f>
        <v>-1.4568070000000001E-2</v>
      </c>
      <c r="O69" s="82">
        <f>'RAP 25.26 PTBR'!M70</f>
        <v>93.095791135539741</v>
      </c>
      <c r="P69" s="77">
        <f>'RAP 25.26 PTBR'!N70</f>
        <v>0</v>
      </c>
      <c r="Q69" s="98">
        <f>'RAP 25.26 PTBR'!O70</f>
        <v>88.407274359999988</v>
      </c>
      <c r="R69" s="99">
        <f>'RAP 25.26 PTBR'!P70</f>
        <v>5.3197939644519465E-2</v>
      </c>
      <c r="S69" s="57"/>
    </row>
    <row r="70" spans="2:19" ht="22.5" customHeight="1" x14ac:dyDescent="0.45">
      <c r="B70" s="117" t="str">
        <f>'RAP 25.26 PTBR'!B71</f>
        <v>IE Jaguar 8</v>
      </c>
      <c r="C70" s="100" t="str">
        <f>'RAP 25.26 PTBR'!C71</f>
        <v>011/2022</v>
      </c>
      <c r="D70" s="100" t="str">
        <f>'RAP 25.26 PTBR'!D71</f>
        <v>Jacarandá</v>
      </c>
      <c r="E70" s="87" t="str">
        <f>'RAP 25.26 PTBR'!E71</f>
        <v>IPCA</v>
      </c>
      <c r="F70" s="101">
        <f>'RAP 25.26 PTBR'!F71</f>
        <v>15.315108839999999</v>
      </c>
      <c r="G70" s="88">
        <f>'RAP 25.26 PTBR'!G71</f>
        <v>0.81473223571956699</v>
      </c>
      <c r="H70" s="88">
        <f>'RAP 25.26 PTBR'!H71</f>
        <v>0</v>
      </c>
      <c r="I70" s="88">
        <f>'RAP 25.26 PTBR'!I71</f>
        <v>0</v>
      </c>
      <c r="J70" s="88">
        <f>'RAP 25.26 PTBR'!J71</f>
        <v>0</v>
      </c>
      <c r="K70" s="88">
        <f>'RAP 25.26 PTBR'!K71</f>
        <v>16.129841075719565</v>
      </c>
      <c r="L70" s="88" t="e">
        <f>'RAP 25.26 PTBR'!#REF!</f>
        <v>#REF!</v>
      </c>
      <c r="M70" s="88" t="e">
        <f>'RAP 25.26 PTBR'!#REF!</f>
        <v>#REF!</v>
      </c>
      <c r="N70" s="88">
        <f>'RAP 25.26 PTBR'!L71</f>
        <v>0</v>
      </c>
      <c r="O70" s="88">
        <f>'RAP 25.26 PTBR'!M71</f>
        <v>16.129841075719565</v>
      </c>
      <c r="P70" s="77">
        <f>'RAP 25.26 PTBR'!N71</f>
        <v>0</v>
      </c>
      <c r="Q70" s="102">
        <f>'RAP 25.26 PTBR'!O71</f>
        <v>15.315108839999999</v>
      </c>
      <c r="R70" s="103">
        <f>'RAP 25.26 PTBR'!P71</f>
        <v>5.3197939644519465E-2</v>
      </c>
      <c r="S70" s="57"/>
    </row>
    <row r="71" spans="2:19" ht="8.15" customHeight="1" x14ac:dyDescent="0.45">
      <c r="B71" s="140"/>
      <c r="C71" s="141"/>
      <c r="D71" s="141"/>
      <c r="E71" s="142"/>
      <c r="F71" s="143"/>
      <c r="G71" s="144"/>
      <c r="H71" s="144"/>
      <c r="I71" s="144"/>
      <c r="J71" s="144"/>
      <c r="K71" s="144"/>
      <c r="L71" s="144"/>
      <c r="M71" s="144"/>
      <c r="N71" s="144"/>
      <c r="O71" s="144"/>
      <c r="P71" s="37"/>
      <c r="Q71" s="145"/>
      <c r="R71" s="146"/>
      <c r="S71" s="57"/>
    </row>
    <row r="72" spans="2:19" ht="23" x14ac:dyDescent="0.45">
      <c r="B72" s="105" t="s">
        <v>193</v>
      </c>
      <c r="C72" s="106"/>
      <c r="D72" s="106"/>
      <c r="E72" s="122"/>
      <c r="F72" s="108">
        <f>F68+F63</f>
        <v>970.68781584999999</v>
      </c>
      <c r="G72" s="108">
        <f>G68+G63</f>
        <v>51.638591841258744</v>
      </c>
      <c r="H72" s="108">
        <f>H68+H63</f>
        <v>0</v>
      </c>
      <c r="I72" s="108">
        <f>I68+I63</f>
        <v>0</v>
      </c>
      <c r="J72" s="108">
        <f>J68+J63</f>
        <v>0</v>
      </c>
      <c r="K72" s="108">
        <f>K68+K63</f>
        <v>1022.3264076912587</v>
      </c>
      <c r="L72" s="108" t="e">
        <f>L68+L63</f>
        <v>#REF!</v>
      </c>
      <c r="M72" s="108" t="e">
        <f>M68+M63</f>
        <v>#REF!</v>
      </c>
      <c r="N72" s="108">
        <f>N68+N63</f>
        <v>-1.4568070000000001E-2</v>
      </c>
      <c r="O72" s="108">
        <f>O68+O63</f>
        <v>1022.3118396212587</v>
      </c>
      <c r="P72" s="147"/>
      <c r="Q72" s="109">
        <f>Q68+Q63</f>
        <v>970.68781584999999</v>
      </c>
      <c r="R72" s="110">
        <f>IFERROR(O72/Q72-1,"N.A")</f>
        <v>5.3182931657644428E-2</v>
      </c>
      <c r="S72" s="57"/>
    </row>
    <row r="73" spans="2:19" ht="11.5" customHeight="1" x14ac:dyDescent="0.45">
      <c r="B73" s="67"/>
      <c r="C73" s="68"/>
      <c r="D73" s="68"/>
      <c r="E73" s="67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37"/>
      <c r="Q73" s="72"/>
      <c r="R73" s="73"/>
      <c r="S73" s="57"/>
    </row>
    <row r="74" spans="2:19" ht="23" x14ac:dyDescent="0.45">
      <c r="B74" s="105" t="s">
        <v>194</v>
      </c>
      <c r="C74" s="106"/>
      <c r="D74" s="106"/>
      <c r="E74" s="122"/>
      <c r="F74" s="108">
        <f>F57+F72</f>
        <v>6269.3519743421057</v>
      </c>
      <c r="G74" s="108">
        <f>G57+G72</f>
        <v>333.84482448148043</v>
      </c>
      <c r="H74" s="108">
        <f>H57+H72</f>
        <v>105.68332754514664</v>
      </c>
      <c r="I74" s="108">
        <f>I57+I72</f>
        <v>2.5506298535633372</v>
      </c>
      <c r="J74" s="108">
        <f>J57+J72</f>
        <v>-338.58961616815884</v>
      </c>
      <c r="K74" s="108">
        <f>K57+K72</f>
        <v>6372.8411400541354</v>
      </c>
      <c r="L74" s="108" t="e">
        <f>L57+L72</f>
        <v>#REF!</v>
      </c>
      <c r="M74" s="108" t="e">
        <f>M57+M72</f>
        <v>#REF!</v>
      </c>
      <c r="N74" s="108">
        <f>N57+N72</f>
        <v>25.629585226300112</v>
      </c>
      <c r="O74" s="108">
        <f>O57+O72</f>
        <v>6398.4707252804355</v>
      </c>
      <c r="P74" s="37"/>
      <c r="Q74" s="109">
        <f>Q57+Q72</f>
        <v>6269.3519743421057</v>
      </c>
      <c r="R74" s="110">
        <f>IFERROR(O74/Q74-1,"N.A")</f>
        <v>2.0595230809621112E-2</v>
      </c>
      <c r="S74" s="148"/>
    </row>
    <row r="75" spans="2:19" ht="14.5" x14ac:dyDescent="0.35"/>
    <row r="76" spans="2:19" ht="20" x14ac:dyDescent="0.4">
      <c r="B76" s="150" t="s">
        <v>195</v>
      </c>
      <c r="C76" s="151"/>
      <c r="D76" s="151"/>
      <c r="E76" s="152"/>
      <c r="F76" s="152"/>
      <c r="G76" s="152"/>
      <c r="H76" s="152"/>
      <c r="I76" s="152"/>
      <c r="J76" s="153"/>
      <c r="K76" s="149"/>
      <c r="L76" s="152"/>
      <c r="M76" s="152"/>
      <c r="N76" s="152"/>
      <c r="O76" s="154"/>
      <c r="P76" s="1"/>
      <c r="Q76" s="155"/>
      <c r="R76" s="156"/>
      <c r="S76" s="149"/>
    </row>
    <row r="77" spans="2:19" ht="20" x14ac:dyDescent="0.4">
      <c r="B77" s="150" t="s">
        <v>196</v>
      </c>
      <c r="C77" s="157"/>
      <c r="D77" s="158"/>
      <c r="E77" s="19"/>
      <c r="F77" s="19"/>
      <c r="G77" s="19"/>
      <c r="H77" s="19"/>
      <c r="I77" s="19"/>
      <c r="J77" s="31"/>
      <c r="K77" s="31"/>
      <c r="L77" s="19"/>
      <c r="M77" s="19"/>
      <c r="N77" s="19"/>
      <c r="O77" s="19"/>
      <c r="P77" s="1"/>
      <c r="Q77" s="19"/>
      <c r="R77" s="19"/>
      <c r="S77" s="32"/>
    </row>
    <row r="78" spans="2:19" ht="20" x14ac:dyDescent="0.4">
      <c r="B78" s="159"/>
      <c r="C78" s="157"/>
      <c r="D78" s="158"/>
      <c r="E78" s="19"/>
      <c r="F78" s="19"/>
      <c r="G78" s="19"/>
      <c r="H78" s="19"/>
      <c r="I78" s="19"/>
      <c r="J78" s="31"/>
      <c r="K78" s="31"/>
      <c r="L78" s="19"/>
      <c r="M78" s="19"/>
      <c r="N78" s="19"/>
      <c r="O78" s="19"/>
      <c r="P78" s="1"/>
      <c r="Q78" s="19"/>
      <c r="R78" s="19"/>
      <c r="S78" s="32"/>
    </row>
    <row r="79" spans="2:19" ht="31.5" customHeight="1" thickBot="1" x14ac:dyDescent="0.45">
      <c r="B79" s="20"/>
      <c r="C79" s="213" t="s">
        <v>197</v>
      </c>
      <c r="D79" s="214"/>
      <c r="E79" s="214"/>
      <c r="F79" s="214"/>
      <c r="G79" s="214"/>
      <c r="H79" s="214"/>
      <c r="I79" s="214"/>
      <c r="J79" s="214"/>
      <c r="O79" s="19"/>
      <c r="P79" s="1"/>
      <c r="Q79" s="19"/>
      <c r="R79" s="19"/>
      <c r="S79" s="32"/>
    </row>
    <row r="80" spans="2:19" ht="40.5" customHeight="1" thickBot="1" x14ac:dyDescent="0.45">
      <c r="B80" s="19"/>
      <c r="C80" s="160" t="s">
        <v>198</v>
      </c>
      <c r="D80" s="161"/>
      <c r="E80" s="161"/>
      <c r="F80" s="161" t="s">
        <v>20</v>
      </c>
      <c r="G80" s="161" t="s">
        <v>21</v>
      </c>
      <c r="H80" s="161" t="s">
        <v>22</v>
      </c>
      <c r="I80" s="161" t="s">
        <v>23</v>
      </c>
      <c r="J80" s="161" t="s">
        <v>8</v>
      </c>
      <c r="O80" s="19"/>
      <c r="P80" s="1"/>
      <c r="Q80" s="19"/>
      <c r="R80" s="19"/>
      <c r="S80" s="32"/>
    </row>
    <row r="81" spans="2:19" ht="20.5" thickBot="1" x14ac:dyDescent="0.45">
      <c r="B81" s="19"/>
      <c r="C81" s="163" t="s">
        <v>199</v>
      </c>
      <c r="D81" s="164"/>
      <c r="E81" s="164"/>
      <c r="F81" s="165" t="e">
        <f>'RAP 25.26 PTBR'!F82</f>
        <v>#REF!</v>
      </c>
      <c r="G81" s="165">
        <f>'RAP 25.26 PTBR'!G82</f>
        <v>127.95350087638704</v>
      </c>
      <c r="H81" s="165">
        <f>'RAP 25.26 PTBR'!H82</f>
        <v>127.95350087638704</v>
      </c>
      <c r="I81" s="165">
        <f>'RAP 25.26 PTBR'!I82</f>
        <v>127.95350087638704</v>
      </c>
      <c r="J81" s="165" t="e">
        <f>'RAP 25.26 PTBR'!J82</f>
        <v>#REF!</v>
      </c>
      <c r="O81" s="19"/>
      <c r="P81" s="1"/>
      <c r="Q81" s="19"/>
      <c r="R81" s="19"/>
      <c r="S81" s="32"/>
    </row>
    <row r="82" spans="2:19" ht="22" customHeight="1" thickBot="1" x14ac:dyDescent="0.45">
      <c r="C82" s="166" t="s">
        <v>200</v>
      </c>
      <c r="D82" s="167"/>
      <c r="E82" s="167"/>
      <c r="F82" s="167">
        <f>'RAP 25.26 PTBR'!F83</f>
        <v>-145.86854350549413</v>
      </c>
      <c r="G82" s="167">
        <f>'RAP 25.26 PTBR'!G83</f>
        <v>127.95350087638704</v>
      </c>
      <c r="H82" s="167">
        <f>'RAP 25.26 PTBR'!H83</f>
        <v>127.95350087638704</v>
      </c>
      <c r="I82" s="167">
        <f>'RAP 25.26 PTBR'!I83</f>
        <v>127.95350087638704</v>
      </c>
      <c r="J82" s="167">
        <f>'RAP 25.26 PTBR'!J83</f>
        <v>237.99195912366699</v>
      </c>
      <c r="O82" s="19"/>
      <c r="P82" s="1"/>
      <c r="Q82" s="19"/>
      <c r="R82" s="19"/>
      <c r="S82" s="32"/>
    </row>
    <row r="83" spans="2:19" ht="22" customHeight="1" thickBot="1" x14ac:dyDescent="0.45">
      <c r="B83" s="19"/>
      <c r="C83" s="168" t="s">
        <v>201</v>
      </c>
      <c r="D83" s="169"/>
      <c r="E83" s="169"/>
      <c r="F83" s="169">
        <f>'RAP 25.26 PTBR'!F84</f>
        <v>-277.4360388404815</v>
      </c>
      <c r="G83" s="169" t="str">
        <f>'RAP 25.26 PTBR'!G84</f>
        <v>-</v>
      </c>
      <c r="H83" s="169" t="str">
        <f>'RAP 25.26 PTBR'!H84</f>
        <v>-</v>
      </c>
      <c r="I83" s="169" t="str">
        <f>'RAP 25.26 PTBR'!I84</f>
        <v>-</v>
      </c>
      <c r="J83" s="169">
        <f>'RAP 25.26 PTBR'!J84</f>
        <v>-277.4360388404815</v>
      </c>
      <c r="O83" s="19"/>
      <c r="P83" s="1"/>
      <c r="Q83" s="19"/>
      <c r="R83" s="19"/>
      <c r="S83" s="32"/>
    </row>
    <row r="84" spans="2:19" ht="22" customHeight="1" x14ac:dyDescent="0.4">
      <c r="B84" s="19"/>
      <c r="C84" s="170" t="s">
        <v>202</v>
      </c>
      <c r="D84" s="171"/>
      <c r="E84" s="171"/>
      <c r="F84" s="171">
        <f>'RAP 25.26 PTBR'!F85</f>
        <v>-382.87629164217623</v>
      </c>
      <c r="G84" s="171" t="str">
        <f>'RAP 25.26 PTBR'!G85</f>
        <v>-</v>
      </c>
      <c r="H84" s="171" t="str">
        <f>'RAP 25.26 PTBR'!H85</f>
        <v>-</v>
      </c>
      <c r="I84" s="171" t="str">
        <f>'RAP 25.26 PTBR'!I85</f>
        <v>-</v>
      </c>
      <c r="J84" s="171">
        <f>'RAP 25.26 PTBR'!J85</f>
        <v>-382.87629164217623</v>
      </c>
      <c r="O84" s="19"/>
      <c r="P84" s="1"/>
      <c r="Q84" s="19"/>
      <c r="R84" s="19"/>
      <c r="S84" s="32"/>
    </row>
    <row r="85" spans="2:19" ht="22" customHeight="1" x14ac:dyDescent="0.4">
      <c r="B85" s="19"/>
      <c r="C85" s="170" t="s">
        <v>11</v>
      </c>
      <c r="D85" s="171"/>
      <c r="E85" s="171"/>
      <c r="F85" s="171">
        <f>'RAP 25.26 PTBR'!F86</f>
        <v>-64.902245154918418</v>
      </c>
      <c r="G85" s="171" t="str">
        <f>'RAP 25.26 PTBR'!G86</f>
        <v>-</v>
      </c>
      <c r="H85" s="171" t="str">
        <f>'RAP 25.26 PTBR'!H86</f>
        <v>-</v>
      </c>
      <c r="I85" s="171" t="str">
        <f>'RAP 25.26 PTBR'!I86</f>
        <v>-</v>
      </c>
      <c r="J85" s="171">
        <f>'RAP 25.26 PTBR'!J86</f>
        <v>-64.902245154918418</v>
      </c>
      <c r="O85" s="19"/>
      <c r="P85" s="1"/>
      <c r="Q85" s="19"/>
      <c r="R85" s="19"/>
      <c r="S85" s="32"/>
    </row>
    <row r="86" spans="2:19" ht="22" customHeight="1" x14ac:dyDescent="0.4">
      <c r="B86" s="19"/>
      <c r="C86" s="170" t="s">
        <v>12</v>
      </c>
      <c r="D86" s="171"/>
      <c r="E86" s="171"/>
      <c r="F86" s="171">
        <f>'RAP 25.26 PTBR'!F87</f>
        <v>18.678744744729393</v>
      </c>
      <c r="G86" s="171" t="str">
        <f>'RAP 25.26 PTBR'!G87</f>
        <v>-</v>
      </c>
      <c r="H86" s="171" t="str">
        <f>'RAP 25.26 PTBR'!H87</f>
        <v>-</v>
      </c>
      <c r="I86" s="171" t="str">
        <f>'RAP 25.26 PTBR'!I87</f>
        <v>-</v>
      </c>
      <c r="J86" s="171">
        <f>'RAP 25.26 PTBR'!J87</f>
        <v>18.678744744729393</v>
      </c>
      <c r="O86" s="19"/>
      <c r="P86" s="1"/>
      <c r="Q86" s="19"/>
      <c r="R86" s="19"/>
      <c r="S86" s="32"/>
    </row>
    <row r="87" spans="2:19" ht="22" customHeight="1" thickBot="1" x14ac:dyDescent="0.45">
      <c r="B87" s="19"/>
      <c r="C87" s="170" t="s">
        <v>13</v>
      </c>
      <c r="D87" s="171"/>
      <c r="E87" s="171"/>
      <c r="F87" s="171">
        <f>'RAP 25.26 PTBR'!F88</f>
        <v>151.6637532118838</v>
      </c>
      <c r="G87" s="171" t="str">
        <f>'RAP 25.26 PTBR'!G88</f>
        <v>-</v>
      </c>
      <c r="H87" s="171" t="str">
        <f>'RAP 25.26 PTBR'!H88</f>
        <v>-</v>
      </c>
      <c r="I87" s="171" t="str">
        <f>'RAP 25.26 PTBR'!I88</f>
        <v>-</v>
      </c>
      <c r="J87" s="171">
        <f>'RAP 25.26 PTBR'!J88</f>
        <v>151.6637532118838</v>
      </c>
      <c r="O87" s="19"/>
      <c r="P87" s="1"/>
      <c r="Q87" s="19"/>
      <c r="R87" s="19"/>
      <c r="S87" s="32"/>
    </row>
    <row r="88" spans="2:19" ht="22" customHeight="1" thickBot="1" x14ac:dyDescent="0.45">
      <c r="C88" s="168" t="s">
        <v>203</v>
      </c>
      <c r="D88" s="169"/>
      <c r="E88" s="169"/>
      <c r="F88" s="169">
        <f>'RAP 25.26 PTBR'!F89</f>
        <v>90.307308858709121</v>
      </c>
      <c r="G88" s="169">
        <f>'RAP 25.26 PTBR'!G89</f>
        <v>90.307308858709121</v>
      </c>
      <c r="H88" s="169">
        <f>'RAP 25.26 PTBR'!H89</f>
        <v>90.307308858709121</v>
      </c>
      <c r="I88" s="169">
        <f>'RAP 25.26 PTBR'!I89</f>
        <v>90.307308858709121</v>
      </c>
      <c r="J88" s="169">
        <f>'RAP 25.26 PTBR'!J89</f>
        <v>361.22923543483648</v>
      </c>
      <c r="O88" s="19"/>
      <c r="P88" s="1"/>
      <c r="Q88" s="19"/>
      <c r="R88" s="19"/>
      <c r="S88" s="32"/>
    </row>
    <row r="89" spans="2:19" ht="23.15" customHeight="1" x14ac:dyDescent="0.4">
      <c r="C89" s="170" t="s">
        <v>12</v>
      </c>
      <c r="D89" s="171"/>
      <c r="E89" s="171"/>
      <c r="F89" s="171">
        <f>'RAP 25.26 PTBR'!F90</f>
        <v>54.468599396244201</v>
      </c>
      <c r="G89" s="171">
        <f>'RAP 25.26 PTBR'!G90</f>
        <v>54.468599396244201</v>
      </c>
      <c r="H89" s="171">
        <f>'RAP 25.26 PTBR'!H90</f>
        <v>54.468599396244201</v>
      </c>
      <c r="I89" s="171">
        <f>'RAP 25.26 PTBR'!I90</f>
        <v>54.468599396244201</v>
      </c>
      <c r="J89" s="171">
        <f>'RAP 25.26 PTBR'!J90</f>
        <v>217.8743975849768</v>
      </c>
      <c r="O89" s="19"/>
      <c r="P89" s="1"/>
      <c r="Q89" s="19"/>
      <c r="R89" s="19"/>
      <c r="S89" s="32"/>
    </row>
    <row r="90" spans="2:19" ht="22" customHeight="1" thickBot="1" x14ac:dyDescent="0.45">
      <c r="C90" s="170" t="s">
        <v>13</v>
      </c>
      <c r="D90" s="171"/>
      <c r="E90" s="171"/>
      <c r="F90" s="171">
        <f>'RAP 25.26 PTBR'!F91</f>
        <v>35.838709462464919</v>
      </c>
      <c r="G90" s="171">
        <f>'RAP 25.26 PTBR'!G91</f>
        <v>35.838709462464919</v>
      </c>
      <c r="H90" s="171">
        <f>'RAP 25.26 PTBR'!H91</f>
        <v>35.838709462464919</v>
      </c>
      <c r="I90" s="171">
        <f>'RAP 25.26 PTBR'!I91</f>
        <v>35.838709462464919</v>
      </c>
      <c r="J90" s="171">
        <f>'RAP 25.26 PTBR'!J91</f>
        <v>143.35483784985968</v>
      </c>
      <c r="O90" s="19"/>
      <c r="P90" s="1"/>
      <c r="Q90" s="19"/>
      <c r="R90" s="19"/>
      <c r="S90" s="32"/>
    </row>
    <row r="91" spans="2:19" ht="22" customHeight="1" thickBot="1" x14ac:dyDescent="0.45">
      <c r="C91" s="168" t="s">
        <v>204</v>
      </c>
      <c r="D91" s="169"/>
      <c r="E91" s="169"/>
      <c r="F91" s="169">
        <f>'RAP 25.26 PTBR'!F92</f>
        <v>3.613994458600339</v>
      </c>
      <c r="G91" s="169" t="str">
        <f>'RAP 25.26 PTBR'!G92</f>
        <v>-</v>
      </c>
      <c r="H91" s="169" t="str">
        <f>'RAP 25.26 PTBR'!H92</f>
        <v>-</v>
      </c>
      <c r="I91" s="169" t="str">
        <f>'RAP 25.26 PTBR'!I92</f>
        <v>-</v>
      </c>
      <c r="J91" s="169">
        <f>'RAP 25.26 PTBR'!J92</f>
        <v>3.613994458600339</v>
      </c>
      <c r="O91" s="19"/>
      <c r="P91" s="1"/>
      <c r="Q91" s="19"/>
      <c r="R91" s="19"/>
      <c r="S91" s="32"/>
    </row>
    <row r="92" spans="2:19" ht="22" customHeight="1" thickBot="1" x14ac:dyDescent="0.45">
      <c r="B92" s="14"/>
      <c r="C92" s="168" t="s">
        <v>15</v>
      </c>
      <c r="D92" s="169"/>
      <c r="E92" s="169"/>
      <c r="F92" s="169">
        <f>'RAP 25.26 PTBR'!F93</f>
        <v>37.646192017677926</v>
      </c>
      <c r="G92" s="169">
        <f>'RAP 25.26 PTBR'!G93</f>
        <v>37.646192017677926</v>
      </c>
      <c r="H92" s="169">
        <f>'RAP 25.26 PTBR'!H93</f>
        <v>37.646192017677926</v>
      </c>
      <c r="I92" s="169">
        <f>'RAP 25.26 PTBR'!I93</f>
        <v>37.646192017677926</v>
      </c>
      <c r="J92" s="169">
        <f>'RAP 25.26 PTBR'!J93</f>
        <v>150.5847680707117</v>
      </c>
      <c r="O92" s="19"/>
      <c r="P92" s="1"/>
      <c r="Q92" s="19"/>
      <c r="R92" s="19"/>
      <c r="S92" s="32"/>
    </row>
    <row r="93" spans="2:19" ht="20.5" thickBot="1" x14ac:dyDescent="0.45">
      <c r="C93" s="166" t="s">
        <v>205</v>
      </c>
      <c r="D93" s="167"/>
      <c r="E93" s="167"/>
      <c r="F93" s="167" t="e">
        <f>'RAP 25.26 PTBR'!F94</f>
        <v>#REF!</v>
      </c>
      <c r="G93" s="167" t="str">
        <f>'RAP 25.26 PTBR'!G94</f>
        <v>-</v>
      </c>
      <c r="H93" s="167" t="str">
        <f>'RAP 25.26 PTBR'!H94</f>
        <v>-</v>
      </c>
      <c r="I93" s="167" t="str">
        <f>'RAP 25.26 PTBR'!I94</f>
        <v>-</v>
      </c>
      <c r="J93" s="167" t="e">
        <f>'RAP 25.26 PTBR'!J94</f>
        <v>#REF!</v>
      </c>
      <c r="K93" s="19"/>
      <c r="L93" s="19"/>
      <c r="M93" s="19"/>
      <c r="N93" s="19"/>
      <c r="O93" s="19"/>
      <c r="P93" s="1"/>
      <c r="Q93" s="19"/>
      <c r="R93" s="19"/>
      <c r="S93" s="32"/>
    </row>
    <row r="94" spans="2:19" ht="20.5" thickBot="1" x14ac:dyDescent="0.45">
      <c r="C94" s="168" t="s">
        <v>206</v>
      </c>
      <c r="D94" s="169"/>
      <c r="E94" s="169"/>
      <c r="F94" s="169" t="e">
        <f>'RAP 25.26 PTBR'!F95</f>
        <v>#REF!</v>
      </c>
      <c r="G94" s="169" t="str">
        <f>'RAP 25.26 PTBR'!G95</f>
        <v>-</v>
      </c>
      <c r="H94" s="169" t="str">
        <f>'RAP 25.26 PTBR'!H95</f>
        <v>-</v>
      </c>
      <c r="I94" s="169" t="str">
        <f>'RAP 25.26 PTBR'!I95</f>
        <v>-</v>
      </c>
      <c r="J94" s="169" t="e">
        <f>'RAP 25.26 PTBR'!J95</f>
        <v>#REF!</v>
      </c>
      <c r="K94" s="19"/>
      <c r="L94" s="19"/>
      <c r="M94" s="19"/>
      <c r="N94" s="19"/>
      <c r="O94" s="19"/>
      <c r="P94" s="1"/>
      <c r="Q94" s="19"/>
      <c r="R94" s="19"/>
      <c r="S94" s="32"/>
    </row>
    <row r="95" spans="2:19" ht="20.5" thickBot="1" x14ac:dyDescent="0.45">
      <c r="C95" s="168" t="s">
        <v>207</v>
      </c>
      <c r="D95" s="169"/>
      <c r="E95" s="169"/>
      <c r="F95" s="169" t="e">
        <f>'RAP 25.26 PTBR'!F96</f>
        <v>#REF!</v>
      </c>
      <c r="G95" s="169" t="str">
        <f>'RAP 25.26 PTBR'!G96</f>
        <v>-</v>
      </c>
      <c r="H95" s="169" t="str">
        <f>'RAP 25.26 PTBR'!H96</f>
        <v>-</v>
      </c>
      <c r="I95" s="169" t="str">
        <f>'RAP 25.26 PTBR'!I96</f>
        <v>-</v>
      </c>
      <c r="J95" s="169" t="e">
        <f>'RAP 25.26 PTBR'!J96</f>
        <v>#REF!</v>
      </c>
      <c r="K95" s="19"/>
      <c r="L95" s="19"/>
      <c r="M95" s="19"/>
      <c r="N95" s="19"/>
      <c r="O95" s="19"/>
      <c r="P95" s="1"/>
      <c r="Q95" s="19"/>
      <c r="R95" s="19"/>
      <c r="S95" s="32"/>
    </row>
    <row r="96" spans="2:19" ht="20.5" thickBot="1" x14ac:dyDescent="0.45">
      <c r="C96" s="168" t="s">
        <v>186</v>
      </c>
      <c r="D96" s="169"/>
      <c r="E96" s="169"/>
      <c r="F96" s="169" t="e">
        <f>'RAP 25.26 PTBR'!F97</f>
        <v>#REF!</v>
      </c>
      <c r="G96" s="169" t="str">
        <f>'RAP 25.26 PTBR'!G97</f>
        <v>-</v>
      </c>
      <c r="H96" s="169" t="str">
        <f>'RAP 25.26 PTBR'!H97</f>
        <v>-</v>
      </c>
      <c r="I96" s="169" t="str">
        <f>'RAP 25.26 PTBR'!I97</f>
        <v>-</v>
      </c>
      <c r="J96" s="169" t="e">
        <f>'RAP 25.26 PTBR'!J97</f>
        <v>#REF!</v>
      </c>
      <c r="K96" s="19"/>
      <c r="L96" s="19"/>
      <c r="M96" s="19"/>
      <c r="N96" s="19"/>
      <c r="O96" s="19"/>
      <c r="P96" s="1"/>
      <c r="Q96" s="19"/>
      <c r="R96" s="19"/>
      <c r="S96" s="32"/>
    </row>
    <row r="97" spans="3:19" ht="20.5" thickBot="1" x14ac:dyDescent="0.45">
      <c r="C97" s="163" t="s">
        <v>208</v>
      </c>
      <c r="D97" s="164"/>
      <c r="E97" s="164"/>
      <c r="F97" s="165" t="e">
        <f>'RAP 25.26 PTBR'!F98</f>
        <v>#REF!</v>
      </c>
      <c r="G97" s="165" t="e">
        <f>'RAP 25.26 PTBR'!G98</f>
        <v>#REF!</v>
      </c>
      <c r="H97" s="165" t="e">
        <f>'RAP 25.26 PTBR'!H98</f>
        <v>#REF!</v>
      </c>
      <c r="I97" s="165" t="e">
        <f>'RAP 25.26 PTBR'!I98</f>
        <v>#REF!</v>
      </c>
      <c r="J97" s="165" t="e">
        <f>'RAP 25.26 PTBR'!J98</f>
        <v>#REF!</v>
      </c>
      <c r="K97" s="19"/>
      <c r="L97" s="19"/>
      <c r="M97" s="19"/>
      <c r="N97" s="19"/>
      <c r="O97" s="19"/>
      <c r="P97" s="1"/>
      <c r="Q97" s="19"/>
      <c r="R97" s="19"/>
      <c r="S97" s="32"/>
    </row>
    <row r="98" spans="3:19" ht="20.5" thickBot="1" x14ac:dyDescent="0.45">
      <c r="C98" s="168" t="s">
        <v>209</v>
      </c>
      <c r="D98" s="169"/>
      <c r="E98" s="169"/>
      <c r="F98" s="169" t="e">
        <f>'RAP 25.26 PTBR'!F99</f>
        <v>#REF!</v>
      </c>
      <c r="G98" s="169" t="e">
        <f>'RAP 25.26 PTBR'!G99</f>
        <v>#REF!</v>
      </c>
      <c r="H98" s="169" t="e">
        <f>'RAP 25.26 PTBR'!H99</f>
        <v>#REF!</v>
      </c>
      <c r="I98" s="169" t="e">
        <f>'RAP 25.26 PTBR'!I99</f>
        <v>#REF!</v>
      </c>
      <c r="J98" s="169" t="e">
        <f>'RAP 25.26 PTBR'!J99</f>
        <v>#REF!</v>
      </c>
      <c r="K98" s="19"/>
      <c r="L98" s="19"/>
      <c r="M98" s="19"/>
      <c r="N98" s="19"/>
      <c r="O98" s="19"/>
      <c r="P98" s="1"/>
      <c r="Q98" s="19"/>
      <c r="R98" s="19"/>
      <c r="S98" s="32"/>
    </row>
    <row r="99" spans="3:19" ht="20.5" thickBot="1" x14ac:dyDescent="0.45">
      <c r="C99" s="168" t="s">
        <v>206</v>
      </c>
      <c r="D99" s="169"/>
      <c r="E99" s="169"/>
      <c r="F99" s="169" t="e">
        <f>'RAP 25.26 PTBR'!F100</f>
        <v>#REF!</v>
      </c>
      <c r="G99" s="169" t="str">
        <f>'RAP 25.26 PTBR'!G100</f>
        <v>-</v>
      </c>
      <c r="H99" s="169" t="str">
        <f>'RAP 25.26 PTBR'!H100</f>
        <v>-</v>
      </c>
      <c r="I99" s="169" t="str">
        <f>'RAP 25.26 PTBR'!I100</f>
        <v>-</v>
      </c>
      <c r="J99" s="169" t="e">
        <f>'RAP 25.26 PTBR'!J100</f>
        <v>#REF!</v>
      </c>
      <c r="K99" s="19"/>
      <c r="L99" s="19"/>
      <c r="M99" s="19"/>
      <c r="N99" s="19"/>
      <c r="O99" s="19"/>
      <c r="P99" s="1"/>
      <c r="Q99" s="19"/>
      <c r="R99" s="19"/>
      <c r="S99" s="32"/>
    </row>
    <row r="100" spans="3:19" ht="20.5" thickBot="1" x14ac:dyDescent="0.45">
      <c r="C100" s="168" t="s">
        <v>186</v>
      </c>
      <c r="D100" s="169"/>
      <c r="E100" s="169"/>
      <c r="F100" s="169">
        <f>'RAP 25.26 PTBR'!F101</f>
        <v>-6.5039682208000009</v>
      </c>
      <c r="G100" s="169" t="str">
        <f>'RAP 25.26 PTBR'!G101</f>
        <v>-</v>
      </c>
      <c r="H100" s="169" t="str">
        <f>'RAP 25.26 PTBR'!H101</f>
        <v>-</v>
      </c>
      <c r="I100" s="169" t="str">
        <f>'RAP 25.26 PTBR'!I101</f>
        <v>-</v>
      </c>
      <c r="J100" s="169">
        <f>'RAP 25.26 PTBR'!J101</f>
        <v>-6.5039682208000009</v>
      </c>
      <c r="K100" s="19"/>
      <c r="L100" s="19"/>
      <c r="M100" s="19"/>
      <c r="N100" s="19"/>
      <c r="O100" s="19"/>
      <c r="P100" s="1"/>
      <c r="Q100" s="19"/>
      <c r="R100" s="19"/>
      <c r="S100" s="32"/>
    </row>
    <row r="101" spans="3:19" ht="20" x14ac:dyDescent="0.4">
      <c r="C101" s="172" t="s">
        <v>210</v>
      </c>
      <c r="D101" s="173"/>
      <c r="E101" s="173"/>
      <c r="F101" s="173" t="e">
        <f>'RAP 25.26 PTBR'!F102</f>
        <v>#REF!</v>
      </c>
      <c r="G101" s="173" t="e">
        <f>'RAP 25.26 PTBR'!G102</f>
        <v>#REF!</v>
      </c>
      <c r="H101" s="173" t="e">
        <f>'RAP 25.26 PTBR'!H102</f>
        <v>#REF!</v>
      </c>
      <c r="I101" s="173" t="e">
        <f>'RAP 25.26 PTBR'!I102</f>
        <v>#REF!</v>
      </c>
      <c r="J101" s="173" t="e">
        <f>'RAP 25.26 PTBR'!J102</f>
        <v>#REF!</v>
      </c>
      <c r="K101" s="19"/>
      <c r="L101" s="19"/>
      <c r="M101" s="19"/>
      <c r="N101" s="19"/>
      <c r="O101" s="19"/>
      <c r="P101" s="1"/>
      <c r="Q101" s="19"/>
      <c r="R101" s="19"/>
      <c r="S101" s="32"/>
    </row>
    <row r="102" spans="3:19" ht="20" x14ac:dyDescent="0.35">
      <c r="C102" s="150" t="s">
        <v>211</v>
      </c>
    </row>
    <row r="103" spans="3:19" ht="14.15" customHeight="1" x14ac:dyDescent="0.35"/>
    <row r="104" spans="3:19" ht="14.5" x14ac:dyDescent="0.35"/>
    <row r="105" spans="3:19" ht="14.5" x14ac:dyDescent="0.35"/>
    <row r="106" spans="3:19" ht="14.5" x14ac:dyDescent="0.35"/>
    <row r="107" spans="3:19" ht="14.5" x14ac:dyDescent="0.35"/>
    <row r="108" spans="3:19" ht="14.5" x14ac:dyDescent="0.35"/>
    <row r="109" spans="3:19" ht="14.5" x14ac:dyDescent="0.35"/>
    <row r="110" spans="3:19" ht="14.5" x14ac:dyDescent="0.35"/>
    <row r="111" spans="3:19" ht="14.5" x14ac:dyDescent="0.35"/>
    <row r="112" spans="3:19" ht="14.5" x14ac:dyDescent="0.35"/>
    <row r="113" ht="14.5" x14ac:dyDescent="0.35"/>
    <row r="114" ht="14.5" x14ac:dyDescent="0.35"/>
    <row r="115" ht="14.5" x14ac:dyDescent="0.35"/>
    <row r="116" ht="14.5" x14ac:dyDescent="0.35"/>
    <row r="117" ht="14.5" x14ac:dyDescent="0.35"/>
    <row r="118" ht="14.5" x14ac:dyDescent="0.35"/>
    <row r="119" ht="14.5" x14ac:dyDescent="0.35"/>
    <row r="120" ht="14.5" x14ac:dyDescent="0.35"/>
    <row r="121" ht="14.5" x14ac:dyDescent="0.35"/>
    <row r="122" ht="14.5" x14ac:dyDescent="0.35"/>
    <row r="123" ht="14.5" x14ac:dyDescent="0.35"/>
    <row r="124" ht="14.5" x14ac:dyDescent="0.35"/>
    <row r="125" ht="14.5" x14ac:dyDescent="0.35"/>
    <row r="126" ht="14.5" x14ac:dyDescent="0.35"/>
    <row r="127" ht="14.5" x14ac:dyDescent="0.35"/>
    <row r="128" ht="14.5" x14ac:dyDescent="0.35"/>
    <row r="129" ht="14.5" x14ac:dyDescent="0.35"/>
    <row r="130" ht="14.5" x14ac:dyDescent="0.35"/>
    <row r="131" ht="14.5" x14ac:dyDescent="0.35"/>
    <row r="132" ht="14.5" x14ac:dyDescent="0.35"/>
    <row r="133" ht="14.5" x14ac:dyDescent="0.35"/>
    <row r="134" ht="14.5" x14ac:dyDescent="0.35"/>
    <row r="135" ht="14.5" x14ac:dyDescent="0.35"/>
    <row r="136" ht="14.5" x14ac:dyDescent="0.35"/>
    <row r="137" ht="14.5" x14ac:dyDescent="0.35"/>
    <row r="138" ht="14.5" x14ac:dyDescent="0.35"/>
    <row r="139" ht="14.5" x14ac:dyDescent="0.35"/>
    <row r="140" ht="14.5" x14ac:dyDescent="0.35"/>
    <row r="141" ht="14.5" x14ac:dyDescent="0.35"/>
    <row r="142" ht="14.5" x14ac:dyDescent="0.35"/>
    <row r="143" ht="14.5" x14ac:dyDescent="0.35"/>
    <row r="144" ht="14.5" x14ac:dyDescent="0.35"/>
    <row r="145" ht="14.5" x14ac:dyDescent="0.35"/>
    <row r="146" ht="14.5" x14ac:dyDescent="0.35"/>
    <row r="147" ht="14.5" x14ac:dyDescent="0.35"/>
    <row r="148" ht="14.5" x14ac:dyDescent="0.35"/>
    <row r="149" ht="14.5" x14ac:dyDescent="0.35"/>
    <row r="150" ht="14.5" x14ac:dyDescent="0.35"/>
    <row r="151" ht="14.5" x14ac:dyDescent="0.35"/>
    <row r="152" ht="14.5" x14ac:dyDescent="0.35"/>
    <row r="153" ht="14.5" x14ac:dyDescent="0.35"/>
    <row r="154" ht="14.5" x14ac:dyDescent="0.35"/>
    <row r="155" ht="14.5" x14ac:dyDescent="0.35"/>
    <row r="156" ht="14.5" x14ac:dyDescent="0.35"/>
    <row r="157" ht="14.5" x14ac:dyDescent="0.35"/>
    <row r="158" ht="14.5" x14ac:dyDescent="0.35"/>
    <row r="159" ht="14.5" x14ac:dyDescent="0.35"/>
    <row r="160" ht="14.5" x14ac:dyDescent="0.35"/>
    <row r="161" ht="14.5" x14ac:dyDescent="0.35"/>
    <row r="162" ht="14.5" x14ac:dyDescent="0.35"/>
    <row r="163" ht="14.5" x14ac:dyDescent="0.35"/>
    <row r="164" ht="14.5" x14ac:dyDescent="0.35"/>
    <row r="165" ht="14.5" x14ac:dyDescent="0.35"/>
    <row r="166" ht="14.5" x14ac:dyDescent="0.35"/>
    <row r="167" ht="14.5" x14ac:dyDescent="0.35"/>
    <row r="168" ht="14.5" x14ac:dyDescent="0.35"/>
    <row r="169" ht="14.5" x14ac:dyDescent="0.35"/>
    <row r="170" ht="14.5" x14ac:dyDescent="0.35"/>
    <row r="171" ht="14.5" x14ac:dyDescent="0.35"/>
    <row r="172" ht="14.5" x14ac:dyDescent="0.35"/>
    <row r="173" ht="14.5" x14ac:dyDescent="0.35"/>
    <row r="174" ht="14.5" x14ac:dyDescent="0.35"/>
    <row r="175" ht="14.5" x14ac:dyDescent="0.35"/>
    <row r="176" ht="14.5" x14ac:dyDescent="0.35"/>
    <row r="177" ht="14.5" x14ac:dyDescent="0.35"/>
    <row r="178" ht="14.5" x14ac:dyDescent="0.35"/>
    <row r="179" ht="14.5" x14ac:dyDescent="0.35"/>
    <row r="180" ht="14.5" x14ac:dyDescent="0.35"/>
    <row r="181" ht="14.5" x14ac:dyDescent="0.35"/>
    <row r="182" ht="14.5" x14ac:dyDescent="0.35"/>
    <row r="183" ht="14.5" x14ac:dyDescent="0.35"/>
    <row r="184" ht="14.5" x14ac:dyDescent="0.35"/>
    <row r="185" ht="14.5" x14ac:dyDescent="0.35"/>
    <row r="186" ht="14.5" x14ac:dyDescent="0.35"/>
    <row r="187" ht="14.5" x14ac:dyDescent="0.35"/>
    <row r="188" ht="14.5" x14ac:dyDescent="0.35"/>
    <row r="189" ht="14.5" x14ac:dyDescent="0.35"/>
    <row r="190" ht="14.5" x14ac:dyDescent="0.35"/>
    <row r="191" ht="14.5" x14ac:dyDescent="0.35"/>
    <row r="192" ht="14.5" x14ac:dyDescent="0.35"/>
    <row r="193" ht="14.5" x14ac:dyDescent="0.35"/>
    <row r="194" ht="14.5" x14ac:dyDescent="0.35"/>
    <row r="195" ht="14.5" x14ac:dyDescent="0.35"/>
    <row r="196" ht="14.5" x14ac:dyDescent="0.35"/>
    <row r="197" ht="14.5" x14ac:dyDescent="0.35"/>
    <row r="198" ht="14.5" x14ac:dyDescent="0.35"/>
    <row r="199" ht="14.5" x14ac:dyDescent="0.35"/>
    <row r="200" ht="14.5" x14ac:dyDescent="0.35"/>
    <row r="201" ht="14.5" x14ac:dyDescent="0.35"/>
    <row r="202" ht="14.5" x14ac:dyDescent="0.35"/>
    <row r="203" ht="14.5" x14ac:dyDescent="0.35"/>
    <row r="204" ht="14.5" x14ac:dyDescent="0.35"/>
    <row r="205" ht="14.5" x14ac:dyDescent="0.35"/>
    <row r="206" ht="14.5" x14ac:dyDescent="0.35"/>
    <row r="207" ht="14.5" x14ac:dyDescent="0.35"/>
    <row r="208" ht="14.5" x14ac:dyDescent="0.35"/>
    <row r="209" ht="14.5" x14ac:dyDescent="0.35"/>
    <row r="210" ht="14.5" x14ac:dyDescent="0.35"/>
    <row r="211" ht="14.5" x14ac:dyDescent="0.35"/>
    <row r="212" ht="14.5" x14ac:dyDescent="0.35"/>
    <row r="213" ht="14.5" x14ac:dyDescent="0.35"/>
    <row r="214" ht="14.5" x14ac:dyDescent="0.35"/>
    <row r="215" ht="14.5" x14ac:dyDescent="0.35"/>
    <row r="216" ht="14.5" x14ac:dyDescent="0.35"/>
    <row r="217" ht="14.5" x14ac:dyDescent="0.35"/>
    <row r="218" ht="14.5" x14ac:dyDescent="0.35"/>
    <row r="219" ht="14.5" x14ac:dyDescent="0.35"/>
    <row r="220" ht="14.5" x14ac:dyDescent="0.35"/>
    <row r="221" ht="14.5" x14ac:dyDescent="0.35"/>
    <row r="222" ht="14.5" x14ac:dyDescent="0.35"/>
    <row r="223" ht="14.5" x14ac:dyDescent="0.35"/>
    <row r="224" ht="14.5" x14ac:dyDescent="0.35"/>
    <row r="225" ht="14.5" x14ac:dyDescent="0.35"/>
    <row r="226" ht="14.5" x14ac:dyDescent="0.35"/>
    <row r="227" ht="14.5" x14ac:dyDescent="0.35"/>
    <row r="228" ht="14.5" x14ac:dyDescent="0.35"/>
  </sheetData>
  <mergeCells count="57">
    <mergeCell ref="C79:J79"/>
    <mergeCell ref="I61:I62"/>
    <mergeCell ref="J61:J62"/>
    <mergeCell ref="L61:N61"/>
    <mergeCell ref="Q61:Q62"/>
    <mergeCell ref="R61:R62"/>
    <mergeCell ref="B64:B66"/>
    <mergeCell ref="Q46:Q47"/>
    <mergeCell ref="R46:R47"/>
    <mergeCell ref="B49:B50"/>
    <mergeCell ref="E49:E50"/>
    <mergeCell ref="B61:B62"/>
    <mergeCell ref="C61:C62"/>
    <mergeCell ref="D61:D62"/>
    <mergeCell ref="E61:E62"/>
    <mergeCell ref="G61:G62"/>
    <mergeCell ref="H61:H62"/>
    <mergeCell ref="E46:E47"/>
    <mergeCell ref="G46:G47"/>
    <mergeCell ref="H46:H47"/>
    <mergeCell ref="I46:I47"/>
    <mergeCell ref="J46:J47"/>
    <mergeCell ref="L46:N46"/>
    <mergeCell ref="B33:B34"/>
    <mergeCell ref="B35:B36"/>
    <mergeCell ref="B38:B39"/>
    <mergeCell ref="B46:B47"/>
    <mergeCell ref="C46:C47"/>
    <mergeCell ref="D46:D47"/>
    <mergeCell ref="B31:B32"/>
    <mergeCell ref="B25:B26"/>
    <mergeCell ref="H19:H20"/>
    <mergeCell ref="I19:I20"/>
    <mergeCell ref="J19:J20"/>
    <mergeCell ref="L19:N19"/>
    <mergeCell ref="Q19:Q20"/>
    <mergeCell ref="R19:R20"/>
    <mergeCell ref="B12:B15"/>
    <mergeCell ref="C12:C14"/>
    <mergeCell ref="E12:E14"/>
    <mergeCell ref="B19:B20"/>
    <mergeCell ref="C19:C20"/>
    <mergeCell ref="D19:D20"/>
    <mergeCell ref="E19:E20"/>
    <mergeCell ref="G19:G20"/>
    <mergeCell ref="H10:H11"/>
    <mergeCell ref="I10:I11"/>
    <mergeCell ref="J10:J11"/>
    <mergeCell ref="L10:N10"/>
    <mergeCell ref="Q10:Q11"/>
    <mergeCell ref="R10:R11"/>
    <mergeCell ref="B2:B5"/>
    <mergeCell ref="B10:B11"/>
    <mergeCell ref="C10:C11"/>
    <mergeCell ref="D10:D11"/>
    <mergeCell ref="E10:E11"/>
    <mergeCell ref="G10:G11"/>
  </mergeCells>
  <hyperlinks>
    <hyperlink ref="F3" location="Menu!A1" display="→Menu←" xr:uid="{F155B685-EA85-4C48-95F3-CAAB7C56278D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RAP 25.26 PTBR</vt:lpstr>
      <vt:lpstr>RAP 25.26 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Geromel</dc:creator>
  <cp:lastModifiedBy>Nathalia Geromel</cp:lastModifiedBy>
  <dcterms:created xsi:type="dcterms:W3CDTF">2025-02-07T19:42:09Z</dcterms:created>
  <dcterms:modified xsi:type="dcterms:W3CDTF">2025-07-24T21:38:42Z</dcterms:modified>
</cp:coreProperties>
</file>