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A REDE\1. ADMINISTRATIVO\1.17. Site\2025\2T25\Excel\"/>
    </mc:Choice>
  </mc:AlternateContent>
  <xr:revisionPtr revIDLastSave="0" documentId="13_ncr:1_{B87F747E-C164-4728-BC1D-B80A95BACF87}" xr6:coauthVersionLast="47" xr6:coauthVersionMax="47" xr10:uidLastSave="{00000000-0000-0000-0000-000000000000}"/>
  <bookViews>
    <workbookView xWindow="28680" yWindow="-120" windowWidth="29040" windowHeight="15720" tabRatio="753" activeTab="1" xr2:uid="{73DD2C69-4862-4C10-BF77-291A00073D98}"/>
  </bookViews>
  <sheets>
    <sheet name="Concessões (download) PT" sheetId="30" r:id="rId1"/>
    <sheet name="Concessions (download) EN" sheetId="31" r:id="rId2"/>
    <sheet name="Concessões" sheetId="32" r:id="rId3"/>
    <sheet name="Concessions" sheetId="33" r:id="rId4"/>
    <sheet name="Empresas" sheetId="28" r:id="rId5"/>
    <sheet name="Companies" sheetId="29" r:id="rId6"/>
  </sheets>
  <externalReferences>
    <externalReference r:id="rId7"/>
  </externalReferences>
  <definedNames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hidden="1">{#N/A,#N/A,FALSE,"ENERGIA";#N/A,#N/A,FALSE,"PERDIDAS";#N/A,#N/A,FALSE,"CLIENTES";#N/A,#N/A,FALSE,"ESTADO";#N/A,#N/A,FALSE,"TECNICA"}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hidden="1">{#N/A,#N/A,FALSE,"ENERGIA";#N/A,#N/A,FALSE,"PERDIDAS";#N/A,#N/A,FALSE,"CLIENTES";#N/A,#N/A,FALSE,"ESTADO";#N/A,#N/A,FALSE,"TECNICA"}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hidden="1">{#N/A,#N/A,FALSE,"ENERGIA";#N/A,#N/A,FALSE,"PERDIDAS";#N/A,#N/A,FALSE,"CLIENTES";#N/A,#N/A,FALSE,"ESTADO";#N/A,#N/A,FALSE,"TECNICA"}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hidden="1">{#N/A,#N/A,FALSE,"ENERGIA";#N/A,#N/A,FALSE,"PERDIDAS";#N/A,#N/A,FALSE,"CLIENTES";#N/A,#N/A,FALSE,"ESTADO";#N/A,#N/A,FALSE,"TECNICA"}</definedName>
    <definedName name="__123Graph_A" hidden="1">#REF!</definedName>
    <definedName name="__123Graph_ACOMPARA" hidden="1">#REF!</definedName>
    <definedName name="__123Graph_ACONSMED" hidden="1">#REF!</definedName>
    <definedName name="__123Graph_APREVRCOM" hidden="1">#REF!</definedName>
    <definedName name="__123Graph_APREVREALI" hidden="1">#REF!</definedName>
    <definedName name="__123Graph_APREVRIND" hidden="1">#REF!</definedName>
    <definedName name="__123Graph_APREVROUT" hidden="1">#REF!</definedName>
    <definedName name="__123Graph_APREVRRES" hidden="1">#REF!</definedName>
    <definedName name="__123Graph_APREVRTOT" hidden="1">#REF!</definedName>
    <definedName name="__123Graph_B" hidden="1">#REF!</definedName>
    <definedName name="__123Graph_BCOMPARA" hidden="1">#REF!</definedName>
    <definedName name="__123Graph_BPREVREALI" hidden="1">#REF!</definedName>
    <definedName name="__123Graph_CPREVREALI" hidden="1">#REF!</definedName>
    <definedName name="__123Graph_D" hidden="1">#REF!</definedName>
    <definedName name="__123Graph_DCOMPARA" hidden="1">#REF!</definedName>
    <definedName name="__123Graph_DPREVREALI" hidden="1">#REF!</definedName>
    <definedName name="__123Graph_EPREVREALI" hidden="1">#REF!</definedName>
    <definedName name="__123Graph_F" hidden="1">#REF!</definedName>
    <definedName name="__123Graph_FCOMPARA" hidden="1">#REF!</definedName>
    <definedName name="__123Graph_XCONSMED" hidden="1">#REF!</definedName>
    <definedName name="__123Graph_XELASTIC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10__123Graph_ACHART_16" hidden="1">#REF!</definedName>
    <definedName name="_10__123Graph_ACHART_17" hidden="1">#REF!</definedName>
    <definedName name="_10__123Graph_CCHART_1" hidden="1">#REF!</definedName>
    <definedName name="_11__123Graph_ACHART_17" hidden="1">#REF!</definedName>
    <definedName name="_11__123Graph_ACHART_18" hidden="1">#REF!</definedName>
    <definedName name="_12__123Graph_ACHART_18" hidden="1">#REF!</definedName>
    <definedName name="_12__123Graph_ACHART_2" hidden="1">#REF!</definedName>
    <definedName name="_12__123Graph_LBL_ACHART_1" hidden="1">#REF!</definedName>
    <definedName name="_13__123Graph_ACHART_2" hidden="1">#REF!</definedName>
    <definedName name="_13__123Graph_ACHART_22" hidden="1">#REF!</definedName>
    <definedName name="_14__123Graph_ACHART_22" hidden="1">#REF!</definedName>
    <definedName name="_14__123Graph_ACHART_23" hidden="1">#REF!</definedName>
    <definedName name="_15__123Graph_ACHART_23" hidden="1">#REF!</definedName>
    <definedName name="_15__123Graph_ACHART_24" hidden="1">#REF!</definedName>
    <definedName name="_16___123Graph_XCHART_1" hidden="1">#REF!</definedName>
    <definedName name="_16__123Graph_ACHART_24" hidden="1">#REF!</definedName>
    <definedName name="_16__123Graph_ACHART_25" hidden="1">#REF!</definedName>
    <definedName name="_17___123Graph_XCHART_3" hidden="1">#REF!</definedName>
    <definedName name="_17__123Graph_ACHART_25" hidden="1">#REF!</definedName>
    <definedName name="_17__123Graph_ACHART_26" hidden="1">#REF!</definedName>
    <definedName name="_18__123Graph_ACHART_26" hidden="1">#REF!</definedName>
    <definedName name="_18__123Graph_ACHART_27" hidden="1">#REF!</definedName>
    <definedName name="_19__123Graph_ACHART_27" hidden="1">#REF!</definedName>
    <definedName name="_19__123Graph_ACHART_28" hidden="1">#REF!</definedName>
    <definedName name="_19__123Graph_XCHART_4" hidden="1">#REF!</definedName>
    <definedName name="_2__123Graph_ACHART_1" hidden="1">#REF!</definedName>
    <definedName name="_20__123Graph_ACHART_28" hidden="1">#REF!</definedName>
    <definedName name="_20__123Graph_ACHART_29" hidden="1">#REF!</definedName>
    <definedName name="_20__123Graph_XCHART_5" hidden="1">#REF!</definedName>
    <definedName name="_21__123Graph_ACHART_29" hidden="1">#REF!</definedName>
    <definedName name="_21__123Graph_ACHART_3" hidden="1">#REF!</definedName>
    <definedName name="_21__123Graph_XCHART_6" hidden="1">#REF!</definedName>
    <definedName name="_22__123Graph_ACHART_3" hidden="1">#REF!</definedName>
    <definedName name="_22__123Graph_ACHART_30" hidden="1">#REF!</definedName>
    <definedName name="_22__123Graph_XCHART_7" hidden="1">#REF!</definedName>
    <definedName name="_23__123Graph_ACHART_30" hidden="1">#REF!</definedName>
    <definedName name="_23__123Graph_ACHART_4" hidden="1">#REF!</definedName>
    <definedName name="_24__123Graph_ACHART_4" hidden="1">#REF!</definedName>
    <definedName name="_24__123Graph_ACHART_5" hidden="1">#REF!</definedName>
    <definedName name="_25__123Graph_ACHART_5" hidden="1">#REF!</definedName>
    <definedName name="_25__123Graph_ACHART_6" hidden="1">#REF!</definedName>
    <definedName name="_26__123Graph_ACHART_6" hidden="1">#REF!</definedName>
    <definedName name="_26__123Graph_ACHART_7" hidden="1">#REF!</definedName>
    <definedName name="_27__123Graph_ACHART_7" hidden="1">#REF!</definedName>
    <definedName name="_27__123Graph_ACHART_8" hidden="1">#REF!</definedName>
    <definedName name="_28__123Graph_ACHART_8" hidden="1">#REF!</definedName>
    <definedName name="_28__123Graph_ACHART_9" hidden="1">#REF!</definedName>
    <definedName name="_29__123Graph_ACHART_9" hidden="1">#REF!</definedName>
    <definedName name="_29__123Graph_BCHART_1" hidden="1">#REF!</definedName>
    <definedName name="_3__123Graph_ACHART_1" hidden="1">#REF!</definedName>
    <definedName name="_3__123Graph_ACHART_10" hidden="1">#REF!</definedName>
    <definedName name="_3__123Graph_ACHART_4" hidden="1">#REF!</definedName>
    <definedName name="_30__123Graph_BCHART_1" hidden="1">#REF!</definedName>
    <definedName name="_30__123Graph_BCHART_10" hidden="1">#REF!</definedName>
    <definedName name="_31__123Graph_BCHART_10" hidden="1">#REF!</definedName>
    <definedName name="_31__123Graph_BCHART_11" hidden="1">#REF!</definedName>
    <definedName name="_32__123Graph_BCHART_11" hidden="1">#REF!</definedName>
    <definedName name="_32__123Graph_BCHART_12" hidden="1">#REF!</definedName>
    <definedName name="_33__123Graph_BCHART_12" hidden="1">#REF!</definedName>
    <definedName name="_33__123Graph_BCHART_13" hidden="1">#REF!</definedName>
    <definedName name="_34__123Graph_BCHART_13" hidden="1">#REF!</definedName>
    <definedName name="_34__123Graph_BCHART_14" hidden="1">#REF!</definedName>
    <definedName name="_35__123Graph_BCHART_14" hidden="1">#REF!</definedName>
    <definedName name="_35__123Graph_BCHART_15" hidden="1">#REF!</definedName>
    <definedName name="_36__123Graph_BCHART_15" hidden="1">#REF!</definedName>
    <definedName name="_36__123Graph_BCHART_16" hidden="1">#REF!</definedName>
    <definedName name="_37__123Graph_BCHART_16" hidden="1">#REF!</definedName>
    <definedName name="_37__123Graph_BCHART_17" hidden="1">#REF!</definedName>
    <definedName name="_38__123Graph_BCHART_17" hidden="1">#REF!</definedName>
    <definedName name="_38__123Graph_BCHART_18" hidden="1">#REF!</definedName>
    <definedName name="_39__123Graph_BCHART_18" hidden="1">#REF!</definedName>
    <definedName name="_39__123Graph_BCHART_2" hidden="1">#REF!</definedName>
    <definedName name="_4__123Graph_ACHART_10" hidden="1">#REF!</definedName>
    <definedName name="_4__123Graph_ACHART_11" hidden="1">#REF!</definedName>
    <definedName name="_4__123Graph_ACHART_5" hidden="1">#REF!</definedName>
    <definedName name="_40__123Graph_BCHART_2" hidden="1">#REF!</definedName>
    <definedName name="_40__123Graph_BCHART_22" hidden="1">#REF!</definedName>
    <definedName name="_41__123Graph_BCHART_22" hidden="1">#REF!</definedName>
    <definedName name="_41__123Graph_BCHART_23" hidden="1">#REF!</definedName>
    <definedName name="_42__123Graph_BCHART_23" hidden="1">#REF!</definedName>
    <definedName name="_42__123Graph_BCHART_24" hidden="1">#REF!</definedName>
    <definedName name="_43__123Graph_BCHART_24" hidden="1">#REF!</definedName>
    <definedName name="_43__123Graph_BCHART_25" hidden="1">#REF!</definedName>
    <definedName name="_44__123Graph_BCHART_25" hidden="1">#REF!</definedName>
    <definedName name="_44__123Graph_BCHART_26" hidden="1">#REF!</definedName>
    <definedName name="_45__123Graph_BCHART_26" hidden="1">#REF!</definedName>
    <definedName name="_45__123Graph_BCHART_27" hidden="1">#REF!</definedName>
    <definedName name="_46__123Graph_BCHART_27" hidden="1">#REF!</definedName>
    <definedName name="_46__123Graph_BCHART_28" hidden="1">#REF!</definedName>
    <definedName name="_47__123Graph_BCHART_28" hidden="1">#REF!</definedName>
    <definedName name="_47__123Graph_BCHART_29" hidden="1">#REF!</definedName>
    <definedName name="_48__123Graph_BCHART_29" hidden="1">#REF!</definedName>
    <definedName name="_48__123Graph_BCHART_3" hidden="1">#REF!</definedName>
    <definedName name="_49__123Graph_BCHART_3" hidden="1">#REF!</definedName>
    <definedName name="_49__123Graph_BCHART_30" hidden="1">#REF!</definedName>
    <definedName name="_5__123Graph_ACHART_11" hidden="1">#REF!</definedName>
    <definedName name="_5__123Graph_ACHART_12" hidden="1">#REF!</definedName>
    <definedName name="_5__123Graph_ACHART_6" hidden="1">#REF!</definedName>
    <definedName name="_50__123Graph_BCHART_30" hidden="1">#REF!</definedName>
    <definedName name="_50__123Graph_BCHART_4" hidden="1">#REF!</definedName>
    <definedName name="_51__123Graph_BCHART_4" hidden="1">#REF!</definedName>
    <definedName name="_51__123Graph_BCHART_5" hidden="1">#REF!</definedName>
    <definedName name="_52__123Graph_BCHART_5" hidden="1">#REF!</definedName>
    <definedName name="_52__123Graph_BCHART_6" hidden="1">#REF!</definedName>
    <definedName name="_53__123Graph_BCHART_6" hidden="1">#REF!</definedName>
    <definedName name="_53__123Graph_BCHART_7" hidden="1">#REF!</definedName>
    <definedName name="_54__123Graph_BCHART_7" hidden="1">#REF!</definedName>
    <definedName name="_54__123Graph_BCHART_8" hidden="1">#REF!</definedName>
    <definedName name="_55__123Graph_BCHART_8" hidden="1">#REF!</definedName>
    <definedName name="_55__123Graph_BCHART_9" hidden="1">#REF!</definedName>
    <definedName name="_56__123Graph_BCHART_9" hidden="1">#REF!</definedName>
    <definedName name="_56__123Graph_CCHART_25" hidden="1">#REF!</definedName>
    <definedName name="_57__123Graph_CCHART_25" hidden="1">#REF!</definedName>
    <definedName name="_57__123Graph_CCHART_26" hidden="1">#REF!</definedName>
    <definedName name="_58__123Graph_CCHART_26" hidden="1">#REF!</definedName>
    <definedName name="_58__123Graph_CCHART_27" hidden="1">#REF!</definedName>
    <definedName name="_59__123Graph_CCHART_27" hidden="1">#REF!</definedName>
    <definedName name="_59__123Graph_CCHART_28" hidden="1">#REF!</definedName>
    <definedName name="_6__123Graph_ACHART_12" hidden="1">#REF!</definedName>
    <definedName name="_6__123Graph_ACHART_13" hidden="1">#REF!</definedName>
    <definedName name="_6__123Graph_ACHART_7" hidden="1">#REF!</definedName>
    <definedName name="_60__123Graph_CCHART_28" hidden="1">#REF!</definedName>
    <definedName name="_60__123Graph_CCHART_29" hidden="1">#REF!</definedName>
    <definedName name="_61__123Graph_CCHART_29" hidden="1">#REF!</definedName>
    <definedName name="_61__123Graph_CCHART_30" hidden="1">#REF!</definedName>
    <definedName name="_62__123Graph_CCHART_30" hidden="1">#REF!</definedName>
    <definedName name="_62__123Graph_DCHART_25" hidden="1">#REF!</definedName>
    <definedName name="_63__123Graph_DCHART_25" hidden="1">#REF!</definedName>
    <definedName name="_63__123Graph_DCHART_26" hidden="1">#REF!</definedName>
    <definedName name="_64__123Graph_DCHART_26" hidden="1">#REF!</definedName>
    <definedName name="_64__123Graph_DCHART_27" hidden="1">#REF!</definedName>
    <definedName name="_65__123Graph_DCHART_27" hidden="1">#REF!</definedName>
    <definedName name="_65__123Graph_DCHART_28" hidden="1">#REF!</definedName>
    <definedName name="_66__123Graph_DCHART_28" hidden="1">#REF!</definedName>
    <definedName name="_66__123Graph_DCHART_29" hidden="1">#REF!</definedName>
    <definedName name="_67__123Graph_DCHART_29" hidden="1">#REF!</definedName>
    <definedName name="_67__123Graph_DCHART_30" hidden="1">#REF!</definedName>
    <definedName name="_68__123Graph_DCHART_30" hidden="1">#REF!</definedName>
    <definedName name="_68__123Graph_XCHART_10" hidden="1">#REF!</definedName>
    <definedName name="_69__123Graph_XCHART_10" hidden="1">#REF!</definedName>
    <definedName name="_69__123Graph_XCHART_11" hidden="1">#REF!</definedName>
    <definedName name="_7__123Graph_ACHART_13" hidden="1">#REF!</definedName>
    <definedName name="_7__123Graph_ACHART_14" hidden="1">#REF!</definedName>
    <definedName name="_70__123Graph_XCHART_11" hidden="1">#REF!</definedName>
    <definedName name="_70__123Graph_XCHART_12" hidden="1">#REF!</definedName>
    <definedName name="_71__123Graph_XCHART_12" hidden="1">#REF!</definedName>
    <definedName name="_71__123Graph_XCHART_13" hidden="1">#REF!</definedName>
    <definedName name="_72__123Graph_XCHART_13" hidden="1">#REF!</definedName>
    <definedName name="_72__123Graph_XCHART_14" hidden="1">#REF!</definedName>
    <definedName name="_73__123Graph_XCHART_14" hidden="1">#REF!</definedName>
    <definedName name="_73__123Graph_XCHART_15" hidden="1">#REF!</definedName>
    <definedName name="_74__123Graph_XCHART_15" hidden="1">#REF!</definedName>
    <definedName name="_74__123Graph_XCHART_16" hidden="1">#REF!</definedName>
    <definedName name="_75__123Graph_XCHART_16" hidden="1">#REF!</definedName>
    <definedName name="_75__123Graph_XCHART_2" hidden="1">#REF!</definedName>
    <definedName name="_76__123Graph_XCHART_2" hidden="1">#REF!</definedName>
    <definedName name="_76__123Graph_XCHART_3" hidden="1">#REF!</definedName>
    <definedName name="_77__123Graph_XCHART_3" hidden="1">#REF!</definedName>
    <definedName name="_77__123Graph_XCHART_4" hidden="1">#REF!</definedName>
    <definedName name="_78__123Graph_XCHART_4" hidden="1">#REF!</definedName>
    <definedName name="_78__123Graph_XCHART_5" hidden="1">#REF!</definedName>
    <definedName name="_79__123Graph_XCHART_5" hidden="1">#REF!</definedName>
    <definedName name="_79__123Graph_XCHART_6" hidden="1">#REF!</definedName>
    <definedName name="_8__123Graph_ACHART_14" hidden="1">#REF!</definedName>
    <definedName name="_8__123Graph_ACHART_15" hidden="1">#REF!</definedName>
    <definedName name="_8__123Graph_BCHART_1" hidden="1">#REF!</definedName>
    <definedName name="_80__123Graph_XCHART_6" hidden="1">#REF!</definedName>
    <definedName name="_80__123Graph_XCHART_7" hidden="1">#REF!</definedName>
    <definedName name="_81__123Graph_XCHART_7" hidden="1">#REF!</definedName>
    <definedName name="_81__123Graph_XCHART_8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AMO_UniqueIdentifier" hidden="1">"'7133a1c4-f9d8-4e94-ad5a-5154f8aef04a'"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hidden="1">{#N/A,#N/A,FALSE,"ENERGIA";#N/A,#N/A,FALSE,"PERDIDAS";#N/A,#N/A,FALSE,"CLIENTES";#N/A,#N/A,FALSE,"ESTADO";#N/A,#N/A,FALSE,"TECNICA"}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e1" hidden="1">{#N/A,#N/A,FALSE,"ENERGIA";#N/A,#N/A,FALSE,"PERDIDAS";#N/A,#N/A,FALSE,"CLIENTES";#N/A,#N/A,FALSE,"ESTADO";#N/A,#N/A,FALSE,"TECNICA"}</definedName>
    <definedName name="_Fill" hidden="1">#REF!</definedName>
    <definedName name="_xlnm._FilterDatabase" localSheetId="3" hidden="1">Concessions!$B$10:$XFD$46</definedName>
    <definedName name="_xlnm._FilterDatabase" localSheetId="1" hidden="1">'Concessions (download) EN'!$B$10:$XFD$46</definedName>
    <definedName name="_xlnm._FilterDatabase" localSheetId="2" hidden="1">Concessões!$A$10:$L$46</definedName>
    <definedName name="_xlnm._FilterDatabase" localSheetId="0" hidden="1">'Concessões (download) PT'!$A$10:$AB$46</definedName>
    <definedName name="_xlnm._FilterDatabase" localSheetId="4" hidden="1">Empresas!$B$49:$B$49</definedName>
    <definedName name="_xlnm._FilterDatabase" hidden="1">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hidden="1">#REF!</definedName>
    <definedName name="_MatInverse_In" hidden="1">#REF!</definedName>
    <definedName name="_MatInverse_Out" hidden="1">#REF!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Sort" hidden="1">#REF!</definedName>
    <definedName name="_Table1_In1" hidden="1">#REF!</definedName>
    <definedName name="_Table1_Out" hidden="1">#REF!</definedName>
    <definedName name="AA" hidden="1">#REF!</definedName>
    <definedName name="aaa" localSheetId="3" hidden="1">{"'MAR'!$B$2:$Q$29","'Resumo Mensal - Consumo 2002'!$B$2:$O$29","'Resumo Mensal - Clientes 2002'!$B$2:$O$29","'Resumo Anual - Consumo'!$B$2:$H$29"}</definedName>
    <definedName name="aaa" localSheetId="1" hidden="1">{"'MAR'!$B$2:$Q$29","'Resumo Mensal - Consumo 2002'!$B$2:$O$29","'Resumo Mensal - Clientes 2002'!$B$2:$O$29","'Resumo Anual - Consumo'!$B$2:$H$29"}</definedName>
    <definedName name="aaa" localSheetId="2" hidden="1">{"'MAR'!$B$2:$Q$29","'Resumo Mensal - Consumo 2002'!$B$2:$O$29","'Resumo Mensal - Clientes 2002'!$B$2:$O$29","'Resumo Anual - Consumo'!$B$2:$H$29"}</definedName>
    <definedName name="aaa" localSheetId="0" hidden="1">{"'MAR'!$B$2:$Q$29","'Resumo Mensal - Consumo 2002'!$B$2:$O$29","'Resumo Mensal - Clientes 2002'!$B$2:$O$29","'Resumo Anual - Consumo'!$B$2:$H$29"}</definedName>
    <definedName name="aaa" hidden="1">{"'MAR'!$B$2:$Q$29","'Resumo Mensal - Consumo 2002'!$B$2:$O$29","'Resumo Mensal - Clientes 2002'!$B$2:$O$29","'Resumo Anual - Consumo'!$B$2:$H$29"}</definedName>
    <definedName name="aaaa" localSheetId="3" hidden="1">{#N/A,#N/A,FALSE,"Pag.01"}</definedName>
    <definedName name="aaaa" localSheetId="1" hidden="1">{#N/A,#N/A,FALSE,"Pag.01"}</definedName>
    <definedName name="aaaa" localSheetId="2" hidden="1">{#N/A,#N/A,FALSE,"Pag.01"}</definedName>
    <definedName name="aaaa" localSheetId="0" hidden="1">{#N/A,#N/A,FALSE,"Pag.01"}</definedName>
    <definedName name="aaaa" hidden="1">{#N/A,#N/A,FALSE,"Pag.01"}</definedName>
    <definedName name="AAAAA" hidden="1">#REF!</definedName>
    <definedName name="AAAAAA" hidden="1">#REF!</definedName>
    <definedName name="AAAAAAAAA" hidden="1">#REF!</definedName>
    <definedName name="AAXXX" hidden="1">{"'Sheet1'!$A$1:$G$85"}</definedName>
    <definedName name="anscount" hidden="1">3</definedName>
    <definedName name="AS2DocOpenMode" hidden="1">"AS2DocumentEdit"</definedName>
    <definedName name="BANCO1" hidden="1">#REF!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hidden="1">{#N/A,#N/A,FALSE,"ENERGIA";#N/A,#N/A,FALSE,"PERDIDAS";#N/A,#N/A,FALSE,"CLIENTES";#N/A,#N/A,FALSE,"ESTADO";#N/A,#N/A,FALSE,"TECNICA"}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sagasgdfagadfgdaf" hidden="1">{#N/A,#N/A,FALSE,"ENERGIA";#N/A,#N/A,FALSE,"PERDIDAS";#N/A,#N/A,FALSE,"CLIENTES";#N/A,#N/A,FALSE,"ESTADO";#N/A,#N/A,FALSE,"TECNICA"}</definedName>
    <definedName name="equi" localSheetId="3" hidden="1">{#N/A,#N/A,FALSE,"Pag.01"}</definedName>
    <definedName name="equi" localSheetId="1" hidden="1">{#N/A,#N/A,FALSE,"Pag.01"}</definedName>
    <definedName name="equi" localSheetId="2" hidden="1">{#N/A,#N/A,FALSE,"Pag.01"}</definedName>
    <definedName name="equi" localSheetId="0" hidden="1">{#N/A,#N/A,FALSE,"Pag.01"}</definedName>
    <definedName name="equi" hidden="1">{#N/A,#N/A,FALSE,"Pag.01"}</definedName>
    <definedName name="F" hidden="1">#REF!</definedName>
    <definedName name="FCL" hidden="1">{"'Sheet1'!$A$1:$G$85"}</definedName>
    <definedName name="ff" hidden="1">{#N/A,#N/A,FALSE,"ENERGIA";#N/A,#N/A,FALSE,"PERDIDAS";#N/A,#N/A,FALSE,"CLIENTES";#N/A,#N/A,FALSE,"ESTADO";#N/A,#N/A,FALSE,"TECNICA"}</definedName>
    <definedName name="fffffffffff" hidden="1">{"'Sheet1'!$A$1:$G$85"}</definedName>
    <definedName name="fx" hidden="1">{#N/A,#N/A,FALSE,"ENERGIA";#N/A,#N/A,FALSE,"PERDIDAS";#N/A,#N/A,FALSE,"CLIENTES";#N/A,#N/A,FALSE,"ESTADO";#N/A,#N/A,FALSE,"TECNICA"}</definedName>
    <definedName name="gggg" hidden="1">{"'Sheet1'!$A$1:$G$85"}</definedName>
    <definedName name="HTML_CodePage" hidden="1">1252</definedName>
    <definedName name="HTML_Control" hidden="1">{"'1998'!$B$2:$O$16"}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"H:\wwwroot\publico\distribuicao\ddem\avaliacao\2003\Graficos\fig\MeuHTML.htm"</definedName>
    <definedName name="HTML_PathFileMac" hidden="1">"Macintosh HD:HomePageStuff:New_Home_Page:datafile:histret.html"</definedName>
    <definedName name="HTML_PathTemplate" hidden="1">"C:\arqexcel\Sistema de Gestão de Mercado\Arquivos Intranet\2002\htm\HTMLTemp.htm"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m" hidden="1">{#N/A,#N/A,FALSE,"ENERGIA";#N/A,#N/A,FALSE,"PERDIDAS";#N/A,#N/A,FALSE,"CLIENTES";#N/A,#N/A,FALSE,"ESTADO";#N/A,#N/A,FALSE,"TECNICA"}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nf" localSheetId="3" hidden="1">{"'Dados Gerais'!$A$1:$M$37"}</definedName>
    <definedName name="inf" localSheetId="1" hidden="1">{"'Dados Gerais'!$A$1:$M$37"}</definedName>
    <definedName name="inf" localSheetId="2" hidden="1">{"'Dados Gerais'!$A$1:$M$37"}</definedName>
    <definedName name="inf" localSheetId="0" hidden="1">{"'Dados Gerais'!$A$1:$M$37"}</definedName>
    <definedName name="inf" hidden="1">{"'Dados Gerais'!$A$1:$M$37"}</definedName>
    <definedName name="jjj" hidden="1">{"'Sheet1'!$A$1:$G$85"}</definedName>
    <definedName name="limcount" hidden="1">1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pp" hidden="1">{#N/A,#N/A,FALSE,"ENERGIA";#N/A,#N/A,FALSE,"PERDIDAS";#N/A,#N/A,FALSE,"CLIENTES";#N/A,#N/A,FALSE,"ESTADO";#N/A,#N/A,FALSE,"TECNICA"}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TESTE" hidden="1">{#N/A,#N/A,FALSE,"ENERGIA";#N/A,#N/A,FALSE,"PERDIDAS";#N/A,#N/A,FALSE,"CLIENTES";#N/A,#N/A,FALSE,"ESTADO";#N/A,#N/A,FALSE,"TECNICA"}</definedName>
    <definedName name="s" hidden="1">#REF!</definedName>
    <definedName name="SAPBEXhrIndnt" hidden="1">"Wide"</definedName>
    <definedName name="SAPsysID" hidden="1">"708C5W7SBKP804JT78WJ0JNKI"</definedName>
    <definedName name="SAPwbID" hidden="1">"ARS"</definedName>
    <definedName name="sencount" hidden="1">2</definedName>
    <definedName name="solver_lin" hidden="1">0</definedName>
    <definedName name="teste2" hidden="1">#REF!</definedName>
    <definedName name="u" localSheetId="3" hidden="1">{#N/A,#N/A,FALSE,"Pag.01"}</definedName>
    <definedName name="u" localSheetId="1" hidden="1">{#N/A,#N/A,FALSE,"Pag.01"}</definedName>
    <definedName name="u" localSheetId="2" hidden="1">{#N/A,#N/A,FALSE,"Pag.01"}</definedName>
    <definedName name="u" localSheetId="0" hidden="1">{#N/A,#N/A,FALSE,"Pag.01"}</definedName>
    <definedName name="u" hidden="1">{#N/A,#N/A,FALSE,"Pag.01"}</definedName>
    <definedName name="wacc" localSheetId="3" hidden="1">{"'Sheet1'!$A$1:$G$85"}</definedName>
    <definedName name="wacc" localSheetId="1" hidden="1">{"'Sheet1'!$A$1:$G$85"}</definedName>
    <definedName name="wacc" localSheetId="2" hidden="1">{"'Sheet1'!$A$1:$G$85"}</definedName>
    <definedName name="wacc" localSheetId="0" hidden="1">{"'Sheet1'!$A$1:$G$85"}</definedName>
    <definedName name="wacc" hidden="1">{"'Sheet1'!$A$1:$G$85"}</definedName>
    <definedName name="wrn.INFMES." hidden="1">{#N/A,#N/A,FALSE,"ENERGIA";#N/A,#N/A,FALSE,"PERDIDAS";#N/A,#N/A,FALSE,"CLIENTES";#N/A,#N/A,FALSE,"ESTADO";#N/A,#N/A,FALSE,"TECNICA"}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pag.00" localSheetId="3" hidden="1">{#N/A,#N/A,FALSE,"Pag.01"}</definedName>
    <definedName name="wrn.pag.00" localSheetId="1" hidden="1">{#N/A,#N/A,FALSE,"Pag.01"}</definedName>
    <definedName name="wrn.pag.00" localSheetId="2" hidden="1">{#N/A,#N/A,FALSE,"Pag.01"}</definedName>
    <definedName name="wrn.pag.00" localSheetId="0" hidden="1">{#N/A,#N/A,FALSE,"Pag.01"}</definedName>
    <definedName name="wrn.pag.00" hidden="1">{#N/A,#N/A,FALSE,"Pag.01"}</definedName>
    <definedName name="wrn.pag.000" localSheetId="3" hidden="1">{#N/A,#N/A,FALSE,"Pag.01"}</definedName>
    <definedName name="wrn.pag.000" localSheetId="1" hidden="1">{#N/A,#N/A,FALSE,"Pag.01"}</definedName>
    <definedName name="wrn.pag.000" localSheetId="2" hidden="1">{#N/A,#N/A,FALSE,"Pag.01"}</definedName>
    <definedName name="wrn.pag.000" localSheetId="0" hidden="1">{#N/A,#N/A,FALSE,"Pag.01"}</definedName>
    <definedName name="wrn.pag.000" hidden="1">{#N/A,#N/A,FALSE,"Pag.01"}</definedName>
    <definedName name="wrn.pag.0000" localSheetId="3" hidden="1">{#N/A,#N/A,FALSE,"Pag.01"}</definedName>
    <definedName name="wrn.pag.0000" localSheetId="1" hidden="1">{#N/A,#N/A,FALSE,"Pag.01"}</definedName>
    <definedName name="wrn.pag.0000" localSheetId="2" hidden="1">{#N/A,#N/A,FALSE,"Pag.01"}</definedName>
    <definedName name="wrn.pag.0000" localSheetId="0" hidden="1">{#N/A,#N/A,FALSE,"Pag.01"}</definedName>
    <definedName name="wrn.pag.0000" hidden="1">{#N/A,#N/A,FALSE,"Pag.01"}</definedName>
    <definedName name="wrn.pag.00000" localSheetId="3" hidden="1">{#N/A,#N/A,FALSE,"Pag.01"}</definedName>
    <definedName name="wrn.pag.00000" localSheetId="1" hidden="1">{#N/A,#N/A,FALSE,"Pag.01"}</definedName>
    <definedName name="wrn.pag.00000" localSheetId="2" hidden="1">{#N/A,#N/A,FALSE,"Pag.01"}</definedName>
    <definedName name="wrn.pag.00000" localSheetId="0" hidden="1">{#N/A,#N/A,FALSE,"Pag.01"}</definedName>
    <definedName name="wrn.pag.00000" hidden="1">{#N/A,#N/A,FALSE,"Pag.01"}</definedName>
    <definedName name="wrn.pag.00001" localSheetId="3" hidden="1">{#N/A,#N/A,FALSE,"Pag.01"}</definedName>
    <definedName name="wrn.pag.00001" localSheetId="1" hidden="1">{#N/A,#N/A,FALSE,"Pag.01"}</definedName>
    <definedName name="wrn.pag.00001" localSheetId="2" hidden="1">{#N/A,#N/A,FALSE,"Pag.01"}</definedName>
    <definedName name="wrn.pag.00001" localSheetId="0" hidden="1">{#N/A,#N/A,FALSE,"Pag.01"}</definedName>
    <definedName name="wrn.pag.00001" hidden="1">{#N/A,#N/A,FALSE,"Pag.01"}</definedName>
    <definedName name="wrn.pag.000012" localSheetId="3" hidden="1">{#N/A,#N/A,FALSE,"Pag.01"}</definedName>
    <definedName name="wrn.pag.000012" localSheetId="1" hidden="1">{#N/A,#N/A,FALSE,"Pag.01"}</definedName>
    <definedName name="wrn.pag.000012" localSheetId="2" hidden="1">{#N/A,#N/A,FALSE,"Pag.01"}</definedName>
    <definedName name="wrn.pag.000012" localSheetId="0" hidden="1">{#N/A,#N/A,FALSE,"Pag.01"}</definedName>
    <definedName name="wrn.pag.000012" hidden="1">{#N/A,#N/A,FALSE,"Pag.01"}</definedName>
    <definedName name="WRN.PAG.01" localSheetId="3" hidden="1">{#N/A,#N/A,FALSE,"Pag.01"}</definedName>
    <definedName name="WRN.PAG.01" localSheetId="1" hidden="1">{#N/A,#N/A,FALSE,"Pag.01"}</definedName>
    <definedName name="WRN.PAG.01" localSheetId="2" hidden="1">{#N/A,#N/A,FALSE,"Pag.01"}</definedName>
    <definedName name="WRN.PAG.01" localSheetId="0" hidden="1">{#N/A,#N/A,FALSE,"Pag.01"}</definedName>
    <definedName name="WRN.PAG.01" hidden="1">{#N/A,#N/A,FALSE,"Pag.01"}</definedName>
    <definedName name="wrn.pag.01." localSheetId="3" hidden="1">{#N/A,#N/A,FALSE,"Pag.01"}</definedName>
    <definedName name="wrn.pag.01." localSheetId="1" hidden="1">{#N/A,#N/A,FALSE,"Pag.01"}</definedName>
    <definedName name="wrn.pag.01." localSheetId="2" hidden="1">{#N/A,#N/A,FALSE,"Pag.01"}</definedName>
    <definedName name="wrn.pag.01." localSheetId="0" hidden="1">{#N/A,#N/A,FALSE,"Pag.01"}</definedName>
    <definedName name="wrn.pag.01." hidden="1">{#N/A,#N/A,FALSE,"Pag.01"}</definedName>
    <definedName name="wrn.pag.010" localSheetId="3" hidden="1">{#N/A,#N/A,FALSE,"Pag.01"}</definedName>
    <definedName name="wrn.pag.010" localSheetId="1" hidden="1">{#N/A,#N/A,FALSE,"Pag.01"}</definedName>
    <definedName name="wrn.pag.010" localSheetId="2" hidden="1">{#N/A,#N/A,FALSE,"Pag.01"}</definedName>
    <definedName name="wrn.pag.010" localSheetId="0" hidden="1">{#N/A,#N/A,FALSE,"Pag.01"}</definedName>
    <definedName name="wrn.pag.010" hidden="1">{#N/A,#N/A,FALSE,"Pag.01"}</definedName>
    <definedName name="wrn.pag.01000" localSheetId="3" hidden="1">{#N/A,#N/A,FALSE,"Pag.01"}</definedName>
    <definedName name="wrn.pag.01000" localSheetId="1" hidden="1">{#N/A,#N/A,FALSE,"Pag.01"}</definedName>
    <definedName name="wrn.pag.01000" localSheetId="2" hidden="1">{#N/A,#N/A,FALSE,"Pag.01"}</definedName>
    <definedName name="wrn.pag.01000" localSheetId="0" hidden="1">{#N/A,#N/A,FALSE,"Pag.01"}</definedName>
    <definedName name="wrn.pag.01000" hidden="1">{#N/A,#N/A,FALSE,"Pag.01"}</definedName>
    <definedName name="wrn.pag.010000" localSheetId="3" hidden="1">{#N/A,#N/A,FALSE,"Pag.01"}</definedName>
    <definedName name="wrn.pag.010000" localSheetId="1" hidden="1">{#N/A,#N/A,FALSE,"Pag.01"}</definedName>
    <definedName name="wrn.pag.010000" localSheetId="2" hidden="1">{#N/A,#N/A,FALSE,"Pag.01"}</definedName>
    <definedName name="wrn.pag.010000" localSheetId="0" hidden="1">{#N/A,#N/A,FALSE,"Pag.01"}</definedName>
    <definedName name="wrn.pag.010000" hidden="1">{#N/A,#N/A,FALSE,"Pag.01"}</definedName>
    <definedName name="wrn.pag.0100000" localSheetId="3" hidden="1">{#N/A,#N/A,FALSE,"Pag.01"}</definedName>
    <definedName name="wrn.pag.0100000" localSheetId="1" hidden="1">{#N/A,#N/A,FALSE,"Pag.01"}</definedName>
    <definedName name="wrn.pag.0100000" localSheetId="2" hidden="1">{#N/A,#N/A,FALSE,"Pag.01"}</definedName>
    <definedName name="wrn.pag.0100000" localSheetId="0" hidden="1">{#N/A,#N/A,FALSE,"Pag.01"}</definedName>
    <definedName name="wrn.pag.0100000" hidden="1">{#N/A,#N/A,FALSE,"Pag.01"}</definedName>
    <definedName name="wrn.pag.011" localSheetId="3" hidden="1">{#N/A,#N/A,FALSE,"Pag.01"}</definedName>
    <definedName name="wrn.pag.011" localSheetId="1" hidden="1">{#N/A,#N/A,FALSE,"Pag.01"}</definedName>
    <definedName name="wrn.pag.011" localSheetId="2" hidden="1">{#N/A,#N/A,FALSE,"Pag.01"}</definedName>
    <definedName name="wrn.pag.011" localSheetId="0" hidden="1">{#N/A,#N/A,FALSE,"Pag.01"}</definedName>
    <definedName name="wrn.pag.011" hidden="1">{#N/A,#N/A,FALSE,"Pag.01"}</definedName>
    <definedName name="wrn.pag.0110" localSheetId="3" hidden="1">{#N/A,#N/A,FALSE,"Pag.01"}</definedName>
    <definedName name="wrn.pag.0110" localSheetId="1" hidden="1">{#N/A,#N/A,FALSE,"Pag.01"}</definedName>
    <definedName name="wrn.pag.0110" localSheetId="2" hidden="1">{#N/A,#N/A,FALSE,"Pag.01"}</definedName>
    <definedName name="wrn.pag.0110" localSheetId="0" hidden="1">{#N/A,#N/A,FALSE,"Pag.01"}</definedName>
    <definedName name="wrn.pag.0110" hidden="1">{#N/A,#N/A,FALSE,"Pag.01"}</definedName>
    <definedName name="wrn.pag.0110000" localSheetId="3" hidden="1">{#N/A,#N/A,FALSE,"Pag.01"}</definedName>
    <definedName name="wrn.pag.0110000" localSheetId="1" hidden="1">{#N/A,#N/A,FALSE,"Pag.01"}</definedName>
    <definedName name="wrn.pag.0110000" localSheetId="2" hidden="1">{#N/A,#N/A,FALSE,"Pag.01"}</definedName>
    <definedName name="wrn.pag.0110000" localSheetId="0" hidden="1">{#N/A,#N/A,FALSE,"Pag.01"}</definedName>
    <definedName name="wrn.pag.0110000" hidden="1">{#N/A,#N/A,FALSE,"Pag.01"}</definedName>
    <definedName name="wrn.pag.01200" localSheetId="3" hidden="1">{#N/A,#N/A,FALSE,"Pag.01"}</definedName>
    <definedName name="wrn.pag.01200" localSheetId="1" hidden="1">{#N/A,#N/A,FALSE,"Pag.01"}</definedName>
    <definedName name="wrn.pag.01200" localSheetId="2" hidden="1">{#N/A,#N/A,FALSE,"Pag.01"}</definedName>
    <definedName name="wrn.pag.01200" localSheetId="0" hidden="1">{#N/A,#N/A,FALSE,"Pag.01"}</definedName>
    <definedName name="wrn.pag.01200" hidden="1">{#N/A,#N/A,FALSE,"Pag.01"}</definedName>
    <definedName name="wrn.pag.012547" localSheetId="3" hidden="1">{#N/A,#N/A,FALSE,"Pag.01"}</definedName>
    <definedName name="wrn.pag.012547" localSheetId="1" hidden="1">{#N/A,#N/A,FALSE,"Pag.01"}</definedName>
    <definedName name="wrn.pag.012547" localSheetId="2" hidden="1">{#N/A,#N/A,FALSE,"Pag.01"}</definedName>
    <definedName name="wrn.pag.012547" localSheetId="0" hidden="1">{#N/A,#N/A,FALSE,"Pag.01"}</definedName>
    <definedName name="wrn.pag.012547" hidden="1">{#N/A,#N/A,FALSE,"Pag.01"}</definedName>
    <definedName name="wrn.pag.013" localSheetId="3" hidden="1">{#N/A,#N/A,FALSE,"Pag.01"}</definedName>
    <definedName name="wrn.pag.013" localSheetId="1" hidden="1">{#N/A,#N/A,FALSE,"Pag.01"}</definedName>
    <definedName name="wrn.pag.013" localSheetId="2" hidden="1">{#N/A,#N/A,FALSE,"Pag.01"}</definedName>
    <definedName name="wrn.pag.013" localSheetId="0" hidden="1">{#N/A,#N/A,FALSE,"Pag.01"}</definedName>
    <definedName name="wrn.pag.013" hidden="1">{#N/A,#N/A,FALSE,"Pag.01"}</definedName>
    <definedName name="wrn.pag.0130" localSheetId="3" hidden="1">{#N/A,#N/A,FALSE,"Pag.01"}</definedName>
    <definedName name="wrn.pag.0130" localSheetId="1" hidden="1">{#N/A,#N/A,FALSE,"Pag.01"}</definedName>
    <definedName name="wrn.pag.0130" localSheetId="2" hidden="1">{#N/A,#N/A,FALSE,"Pag.01"}</definedName>
    <definedName name="wrn.pag.0130" localSheetId="0" hidden="1">{#N/A,#N/A,FALSE,"Pag.01"}</definedName>
    <definedName name="wrn.pag.0130" hidden="1">{#N/A,#N/A,FALSE,"Pag.01"}</definedName>
    <definedName name="wrn.pag.0130000" localSheetId="3" hidden="1">{#N/A,#N/A,FALSE,"Pag.01"}</definedName>
    <definedName name="wrn.pag.0130000" localSheetId="1" hidden="1">{#N/A,#N/A,FALSE,"Pag.01"}</definedName>
    <definedName name="wrn.pag.0130000" localSheetId="2" hidden="1">{#N/A,#N/A,FALSE,"Pag.01"}</definedName>
    <definedName name="wrn.pag.0130000" localSheetId="0" hidden="1">{#N/A,#N/A,FALSE,"Pag.01"}</definedName>
    <definedName name="wrn.pag.0130000" hidden="1">{#N/A,#N/A,FALSE,"Pag.01"}</definedName>
    <definedName name="wrn.pag.014" localSheetId="3" hidden="1">{#N/A,#N/A,FALSE,"Pag.01"}</definedName>
    <definedName name="wrn.pag.014" localSheetId="1" hidden="1">{#N/A,#N/A,FALSE,"Pag.01"}</definedName>
    <definedName name="wrn.pag.014" localSheetId="2" hidden="1">{#N/A,#N/A,FALSE,"Pag.01"}</definedName>
    <definedName name="wrn.pag.014" localSheetId="0" hidden="1">{#N/A,#N/A,FALSE,"Pag.01"}</definedName>
    <definedName name="wrn.pag.014" hidden="1">{#N/A,#N/A,FALSE,"Pag.01"}</definedName>
    <definedName name="wrn.pag.0140" localSheetId="3" hidden="1">{#N/A,#N/A,FALSE,"Pag.01"}</definedName>
    <definedName name="wrn.pag.0140" localSheetId="1" hidden="1">{#N/A,#N/A,FALSE,"Pag.01"}</definedName>
    <definedName name="wrn.pag.0140" localSheetId="2" hidden="1">{#N/A,#N/A,FALSE,"Pag.01"}</definedName>
    <definedName name="wrn.pag.0140" localSheetId="0" hidden="1">{#N/A,#N/A,FALSE,"Pag.01"}</definedName>
    <definedName name="wrn.pag.0140" hidden="1">{#N/A,#N/A,FALSE,"Pag.01"}</definedName>
    <definedName name="wrn.pag.0140000" localSheetId="3" hidden="1">{#N/A,#N/A,FALSE,"Pag.01"}</definedName>
    <definedName name="wrn.pag.0140000" localSheetId="1" hidden="1">{#N/A,#N/A,FALSE,"Pag.01"}</definedName>
    <definedName name="wrn.pag.0140000" localSheetId="2" hidden="1">{#N/A,#N/A,FALSE,"Pag.01"}</definedName>
    <definedName name="wrn.pag.0140000" localSheetId="0" hidden="1">{#N/A,#N/A,FALSE,"Pag.01"}</definedName>
    <definedName name="wrn.pag.0140000" hidden="1">{#N/A,#N/A,FALSE,"Pag.01"}</definedName>
    <definedName name="wrn.pag.0140563" localSheetId="3" hidden="1">{#N/A,#N/A,FALSE,"Pag.01"}</definedName>
    <definedName name="wrn.pag.0140563" localSheetId="1" hidden="1">{#N/A,#N/A,FALSE,"Pag.01"}</definedName>
    <definedName name="wrn.pag.0140563" localSheetId="2" hidden="1">{#N/A,#N/A,FALSE,"Pag.01"}</definedName>
    <definedName name="wrn.pag.0140563" localSheetId="0" hidden="1">{#N/A,#N/A,FALSE,"Pag.01"}</definedName>
    <definedName name="wrn.pag.0140563" hidden="1">{#N/A,#N/A,FALSE,"Pag.01"}</definedName>
    <definedName name="wrn.pag.0147456" localSheetId="3" hidden="1">{#N/A,#N/A,FALSE,"Pag.01"}</definedName>
    <definedName name="wrn.pag.0147456" localSheetId="1" hidden="1">{#N/A,#N/A,FALSE,"Pag.01"}</definedName>
    <definedName name="wrn.pag.0147456" localSheetId="2" hidden="1">{#N/A,#N/A,FALSE,"Pag.01"}</definedName>
    <definedName name="wrn.pag.0147456" localSheetId="0" hidden="1">{#N/A,#N/A,FALSE,"Pag.01"}</definedName>
    <definedName name="wrn.pag.0147456" hidden="1">{#N/A,#N/A,FALSE,"Pag.01"}</definedName>
    <definedName name="wrn.pag.015" localSheetId="3" hidden="1">{#N/A,#N/A,FALSE,"Pag.01"}</definedName>
    <definedName name="wrn.pag.015" localSheetId="1" hidden="1">{#N/A,#N/A,FALSE,"Pag.01"}</definedName>
    <definedName name="wrn.pag.015" localSheetId="2" hidden="1">{#N/A,#N/A,FALSE,"Pag.01"}</definedName>
    <definedName name="wrn.pag.015" localSheetId="0" hidden="1">{#N/A,#N/A,FALSE,"Pag.01"}</definedName>
    <definedName name="wrn.pag.015" hidden="1">{#N/A,#N/A,FALSE,"Pag.01"}</definedName>
    <definedName name="wrn.pag.0150" localSheetId="3" hidden="1">{#N/A,#N/A,FALSE,"Pag.01"}</definedName>
    <definedName name="wrn.pag.0150" localSheetId="1" hidden="1">{#N/A,#N/A,FALSE,"Pag.01"}</definedName>
    <definedName name="wrn.pag.0150" localSheetId="2" hidden="1">{#N/A,#N/A,FALSE,"Pag.01"}</definedName>
    <definedName name="wrn.pag.0150" localSheetId="0" hidden="1">{#N/A,#N/A,FALSE,"Pag.01"}</definedName>
    <definedName name="wrn.pag.0150" hidden="1">{#N/A,#N/A,FALSE,"Pag.01"}</definedName>
    <definedName name="wrn.pag.01500000" localSheetId="3" hidden="1">{#N/A,#N/A,FALSE,"Pag.01"}</definedName>
    <definedName name="wrn.pag.01500000" localSheetId="1" hidden="1">{#N/A,#N/A,FALSE,"Pag.01"}</definedName>
    <definedName name="wrn.pag.01500000" localSheetId="2" hidden="1">{#N/A,#N/A,FALSE,"Pag.01"}</definedName>
    <definedName name="wrn.pag.01500000" localSheetId="0" hidden="1">{#N/A,#N/A,FALSE,"Pag.01"}</definedName>
    <definedName name="wrn.pag.01500000" hidden="1">{#N/A,#N/A,FALSE,"Pag.01"}</definedName>
    <definedName name="wrn.pag.015320" localSheetId="3" hidden="1">{#N/A,#N/A,FALSE,"Pag.01"}</definedName>
    <definedName name="wrn.pag.015320" localSheetId="1" hidden="1">{#N/A,#N/A,FALSE,"Pag.01"}</definedName>
    <definedName name="wrn.pag.015320" localSheetId="2" hidden="1">{#N/A,#N/A,FALSE,"Pag.01"}</definedName>
    <definedName name="wrn.pag.015320" localSheetId="0" hidden="1">{#N/A,#N/A,FALSE,"Pag.01"}</definedName>
    <definedName name="wrn.pag.015320" hidden="1">{#N/A,#N/A,FALSE,"Pag.01"}</definedName>
    <definedName name="wrn.pag.015468" localSheetId="3" hidden="1">{#N/A,#N/A,FALSE,"Pag.01"}</definedName>
    <definedName name="wrn.pag.015468" localSheetId="1" hidden="1">{#N/A,#N/A,FALSE,"Pag.01"}</definedName>
    <definedName name="wrn.pag.015468" localSheetId="2" hidden="1">{#N/A,#N/A,FALSE,"Pag.01"}</definedName>
    <definedName name="wrn.pag.015468" localSheetId="0" hidden="1">{#N/A,#N/A,FALSE,"Pag.01"}</definedName>
    <definedName name="wrn.pag.015468" hidden="1">{#N/A,#N/A,FALSE,"Pag.01"}</definedName>
    <definedName name="wrn.pag.016" localSheetId="3" hidden="1">{#N/A,#N/A,FALSE,"Pag.01"}</definedName>
    <definedName name="wrn.pag.016" localSheetId="1" hidden="1">{#N/A,#N/A,FALSE,"Pag.01"}</definedName>
    <definedName name="wrn.pag.016" localSheetId="2" hidden="1">{#N/A,#N/A,FALSE,"Pag.01"}</definedName>
    <definedName name="wrn.pag.016" localSheetId="0" hidden="1">{#N/A,#N/A,FALSE,"Pag.01"}</definedName>
    <definedName name="wrn.pag.016" hidden="1">{#N/A,#N/A,FALSE,"Pag.01"}</definedName>
    <definedName name="wrn.pag.0160" localSheetId="3" hidden="1">{#N/A,#N/A,FALSE,"Pag.01"}</definedName>
    <definedName name="wrn.pag.0160" localSheetId="1" hidden="1">{#N/A,#N/A,FALSE,"Pag.01"}</definedName>
    <definedName name="wrn.pag.0160" localSheetId="2" hidden="1">{#N/A,#N/A,FALSE,"Pag.01"}</definedName>
    <definedName name="wrn.pag.0160" localSheetId="0" hidden="1">{#N/A,#N/A,FALSE,"Pag.01"}</definedName>
    <definedName name="wrn.pag.0160" hidden="1">{#N/A,#N/A,FALSE,"Pag.01"}</definedName>
    <definedName name="wrn.pag.016000" localSheetId="3" hidden="1">{#N/A,#N/A,FALSE,"Pag.01"}</definedName>
    <definedName name="wrn.pag.016000" localSheetId="1" hidden="1">{#N/A,#N/A,FALSE,"Pag.01"}</definedName>
    <definedName name="wrn.pag.016000" localSheetId="2" hidden="1">{#N/A,#N/A,FALSE,"Pag.01"}</definedName>
    <definedName name="wrn.pag.016000" localSheetId="0" hidden="1">{#N/A,#N/A,FALSE,"Pag.01"}</definedName>
    <definedName name="wrn.pag.016000" hidden="1">{#N/A,#N/A,FALSE,"Pag.01"}</definedName>
    <definedName name="wrn.pag.01603254" localSheetId="3" hidden="1">{#N/A,#N/A,FALSE,"Pag.01"}</definedName>
    <definedName name="wrn.pag.01603254" localSheetId="1" hidden="1">{#N/A,#N/A,FALSE,"Pag.01"}</definedName>
    <definedName name="wrn.pag.01603254" localSheetId="2" hidden="1">{#N/A,#N/A,FALSE,"Pag.01"}</definedName>
    <definedName name="wrn.pag.01603254" localSheetId="0" hidden="1">{#N/A,#N/A,FALSE,"Pag.01"}</definedName>
    <definedName name="wrn.pag.01603254" hidden="1">{#N/A,#N/A,FALSE,"Pag.01"}</definedName>
    <definedName name="wrn.pag.0165487" localSheetId="3" hidden="1">{#N/A,#N/A,FALSE,"Pag.01"}</definedName>
    <definedName name="wrn.pag.0165487" localSheetId="1" hidden="1">{#N/A,#N/A,FALSE,"Pag.01"}</definedName>
    <definedName name="wrn.pag.0165487" localSheetId="2" hidden="1">{#N/A,#N/A,FALSE,"Pag.01"}</definedName>
    <definedName name="wrn.pag.0165487" localSheetId="0" hidden="1">{#N/A,#N/A,FALSE,"Pag.01"}</definedName>
    <definedName name="wrn.pag.0165487" hidden="1">{#N/A,#N/A,FALSE,"Pag.01"}</definedName>
    <definedName name="wrn.pag.017" localSheetId="3" hidden="1">{#N/A,#N/A,FALSE,"Pag.01"}</definedName>
    <definedName name="wrn.pag.017" localSheetId="1" hidden="1">{#N/A,#N/A,FALSE,"Pag.01"}</definedName>
    <definedName name="wrn.pag.017" localSheetId="2" hidden="1">{#N/A,#N/A,FALSE,"Pag.01"}</definedName>
    <definedName name="wrn.pag.017" localSheetId="0" hidden="1">{#N/A,#N/A,FALSE,"Pag.01"}</definedName>
    <definedName name="wrn.pag.017" hidden="1">{#N/A,#N/A,FALSE,"Pag.01"}</definedName>
    <definedName name="wrn.pag.0170" localSheetId="3" hidden="1">{#N/A,#N/A,FALSE,"Pag.01"}</definedName>
    <definedName name="wrn.pag.0170" localSheetId="1" hidden="1">{#N/A,#N/A,FALSE,"Pag.01"}</definedName>
    <definedName name="wrn.pag.0170" localSheetId="2" hidden="1">{#N/A,#N/A,FALSE,"Pag.01"}</definedName>
    <definedName name="wrn.pag.0170" localSheetId="0" hidden="1">{#N/A,#N/A,FALSE,"Pag.01"}</definedName>
    <definedName name="wrn.pag.0170" hidden="1">{#N/A,#N/A,FALSE,"Pag.01"}</definedName>
    <definedName name="wrn.pag.017000" localSheetId="3" hidden="1">{#N/A,#N/A,FALSE,"Pag.01"}</definedName>
    <definedName name="wrn.pag.017000" localSheetId="1" hidden="1">{#N/A,#N/A,FALSE,"Pag.01"}</definedName>
    <definedName name="wrn.pag.017000" localSheetId="2" hidden="1">{#N/A,#N/A,FALSE,"Pag.01"}</definedName>
    <definedName name="wrn.pag.017000" localSheetId="0" hidden="1">{#N/A,#N/A,FALSE,"Pag.01"}</definedName>
    <definedName name="wrn.pag.017000" hidden="1">{#N/A,#N/A,FALSE,"Pag.01"}</definedName>
    <definedName name="wrn.pag.018" localSheetId="3" hidden="1">{#N/A,#N/A,FALSE,"Pag.01"}</definedName>
    <definedName name="wrn.pag.018" localSheetId="1" hidden="1">{#N/A,#N/A,FALSE,"Pag.01"}</definedName>
    <definedName name="wrn.pag.018" localSheetId="2" hidden="1">{#N/A,#N/A,FALSE,"Pag.01"}</definedName>
    <definedName name="wrn.pag.018" localSheetId="0" hidden="1">{#N/A,#N/A,FALSE,"Pag.01"}</definedName>
    <definedName name="wrn.pag.018" hidden="1">{#N/A,#N/A,FALSE,"Pag.01"}</definedName>
    <definedName name="wrn.pag.018000" localSheetId="3" hidden="1">{#N/A,#N/A,FALSE,"Pag.01"}</definedName>
    <definedName name="wrn.pag.018000" localSheetId="1" hidden="1">{#N/A,#N/A,FALSE,"Pag.01"}</definedName>
    <definedName name="wrn.pag.018000" localSheetId="2" hidden="1">{#N/A,#N/A,FALSE,"Pag.01"}</definedName>
    <definedName name="wrn.pag.018000" localSheetId="0" hidden="1">{#N/A,#N/A,FALSE,"Pag.01"}</definedName>
    <definedName name="wrn.pag.018000" hidden="1">{#N/A,#N/A,FALSE,"Pag.01"}</definedName>
    <definedName name="wrn.pag.02" localSheetId="3" hidden="1">{#N/A,#N/A,FALSE,"Pag.01"}</definedName>
    <definedName name="wrn.pag.02" localSheetId="1" hidden="1">{#N/A,#N/A,FALSE,"Pag.01"}</definedName>
    <definedName name="wrn.pag.02" localSheetId="2" hidden="1">{#N/A,#N/A,FALSE,"Pag.01"}</definedName>
    <definedName name="wrn.pag.02" localSheetId="0" hidden="1">{#N/A,#N/A,FALSE,"Pag.01"}</definedName>
    <definedName name="wrn.pag.02" hidden="1">{#N/A,#N/A,FALSE,"Pag.01"}</definedName>
    <definedName name="wrn.pag.020" localSheetId="3" hidden="1">{#N/A,#N/A,FALSE,"Pag.01"}</definedName>
    <definedName name="wrn.pag.020" localSheetId="1" hidden="1">{#N/A,#N/A,FALSE,"Pag.01"}</definedName>
    <definedName name="wrn.pag.020" localSheetId="2" hidden="1">{#N/A,#N/A,FALSE,"Pag.01"}</definedName>
    <definedName name="wrn.pag.020" localSheetId="0" hidden="1">{#N/A,#N/A,FALSE,"Pag.01"}</definedName>
    <definedName name="wrn.pag.020" hidden="1">{#N/A,#N/A,FALSE,"Pag.01"}</definedName>
    <definedName name="wrn.pag.020000" localSheetId="3" hidden="1">{#N/A,#N/A,FALSE,"Pag.01"}</definedName>
    <definedName name="wrn.pag.020000" localSheetId="1" hidden="1">{#N/A,#N/A,FALSE,"Pag.01"}</definedName>
    <definedName name="wrn.pag.020000" localSheetId="2" hidden="1">{#N/A,#N/A,FALSE,"Pag.01"}</definedName>
    <definedName name="wrn.pag.020000" localSheetId="0" hidden="1">{#N/A,#N/A,FALSE,"Pag.01"}</definedName>
    <definedName name="wrn.pag.020000" hidden="1">{#N/A,#N/A,FALSE,"Pag.01"}</definedName>
    <definedName name="wrn.pag.02145" localSheetId="3" hidden="1">{#N/A,#N/A,FALSE,"Pag.01"}</definedName>
    <definedName name="wrn.pag.02145" localSheetId="1" hidden="1">{#N/A,#N/A,FALSE,"Pag.01"}</definedName>
    <definedName name="wrn.pag.02145" localSheetId="2" hidden="1">{#N/A,#N/A,FALSE,"Pag.01"}</definedName>
    <definedName name="wrn.pag.02145" localSheetId="0" hidden="1">{#N/A,#N/A,FALSE,"Pag.01"}</definedName>
    <definedName name="wrn.pag.02145" hidden="1">{#N/A,#N/A,FALSE,"Pag.01"}</definedName>
    <definedName name="wrn.pag.0214567" localSheetId="3" hidden="1">{#N/A,#N/A,FALSE,"Pag.01"}</definedName>
    <definedName name="wrn.pag.0214567" localSheetId="1" hidden="1">{#N/A,#N/A,FALSE,"Pag.01"}</definedName>
    <definedName name="wrn.pag.0214567" localSheetId="2" hidden="1">{#N/A,#N/A,FALSE,"Pag.01"}</definedName>
    <definedName name="wrn.pag.0214567" localSheetId="0" hidden="1">{#N/A,#N/A,FALSE,"Pag.01"}</definedName>
    <definedName name="wrn.pag.0214567" hidden="1">{#N/A,#N/A,FALSE,"Pag.01"}</definedName>
    <definedName name="wrn.pag.02145879" localSheetId="3" hidden="1">{#N/A,#N/A,FALSE,"Pag.01"}</definedName>
    <definedName name="wrn.pag.02145879" localSheetId="1" hidden="1">{#N/A,#N/A,FALSE,"Pag.01"}</definedName>
    <definedName name="wrn.pag.02145879" localSheetId="2" hidden="1">{#N/A,#N/A,FALSE,"Pag.01"}</definedName>
    <definedName name="wrn.pag.02145879" localSheetId="0" hidden="1">{#N/A,#N/A,FALSE,"Pag.01"}</definedName>
    <definedName name="wrn.pag.02145879" hidden="1">{#N/A,#N/A,FALSE,"Pag.01"}</definedName>
    <definedName name="wrn.pag.02325478" localSheetId="3" hidden="1">{#N/A,#N/A,FALSE,"Pag.01"}</definedName>
    <definedName name="wrn.pag.02325478" localSheetId="1" hidden="1">{#N/A,#N/A,FALSE,"Pag.01"}</definedName>
    <definedName name="wrn.pag.02325478" localSheetId="2" hidden="1">{#N/A,#N/A,FALSE,"Pag.01"}</definedName>
    <definedName name="wrn.pag.02325478" localSheetId="0" hidden="1">{#N/A,#N/A,FALSE,"Pag.01"}</definedName>
    <definedName name="wrn.pag.02325478" hidden="1">{#N/A,#N/A,FALSE,"Pag.01"}</definedName>
    <definedName name="wrn.pag.025" localSheetId="3" hidden="1">{#N/A,#N/A,FALSE,"Pag.01"}</definedName>
    <definedName name="wrn.pag.025" localSheetId="1" hidden="1">{#N/A,#N/A,FALSE,"Pag.01"}</definedName>
    <definedName name="wrn.pag.025" localSheetId="2" hidden="1">{#N/A,#N/A,FALSE,"Pag.01"}</definedName>
    <definedName name="wrn.pag.025" localSheetId="0" hidden="1">{#N/A,#N/A,FALSE,"Pag.01"}</definedName>
    <definedName name="wrn.pag.025" hidden="1">{#N/A,#N/A,FALSE,"Pag.01"}</definedName>
    <definedName name="wrn.pag.025000" localSheetId="3" hidden="1">{#N/A,#N/A,FALSE,"Pag.01"}</definedName>
    <definedName name="wrn.pag.025000" localSheetId="1" hidden="1">{#N/A,#N/A,FALSE,"Pag.01"}</definedName>
    <definedName name="wrn.pag.025000" localSheetId="2" hidden="1">{#N/A,#N/A,FALSE,"Pag.01"}</definedName>
    <definedName name="wrn.pag.025000" localSheetId="0" hidden="1">{#N/A,#N/A,FALSE,"Pag.01"}</definedName>
    <definedName name="wrn.pag.025000" hidden="1">{#N/A,#N/A,FALSE,"Pag.01"}</definedName>
    <definedName name="wrn.pag.025476" localSheetId="3" hidden="1">{#N/A,#N/A,FALSE,"Pag.01"}</definedName>
    <definedName name="wrn.pag.025476" localSheetId="1" hidden="1">{#N/A,#N/A,FALSE,"Pag.01"}</definedName>
    <definedName name="wrn.pag.025476" localSheetId="2" hidden="1">{#N/A,#N/A,FALSE,"Pag.01"}</definedName>
    <definedName name="wrn.pag.025476" localSheetId="0" hidden="1">{#N/A,#N/A,FALSE,"Pag.01"}</definedName>
    <definedName name="wrn.pag.025476" hidden="1">{#N/A,#N/A,FALSE,"Pag.01"}</definedName>
    <definedName name="wrn.pag.02564789" localSheetId="3" hidden="1">{#N/A,#N/A,FALSE,"Pag.01"}</definedName>
    <definedName name="wrn.pag.02564789" localSheetId="1" hidden="1">{#N/A,#N/A,FALSE,"Pag.01"}</definedName>
    <definedName name="wrn.pag.02564789" localSheetId="2" hidden="1">{#N/A,#N/A,FALSE,"Pag.01"}</definedName>
    <definedName name="wrn.pag.02564789" localSheetId="0" hidden="1">{#N/A,#N/A,FALSE,"Pag.01"}</definedName>
    <definedName name="wrn.pag.02564789" hidden="1">{#N/A,#N/A,FALSE,"Pag.01"}</definedName>
    <definedName name="wrn.pag.03" localSheetId="3" hidden="1">{#N/A,#N/A,FALSE,"Pag.01"}</definedName>
    <definedName name="wrn.pag.03" localSheetId="1" hidden="1">{#N/A,#N/A,FALSE,"Pag.01"}</definedName>
    <definedName name="wrn.pag.03" localSheetId="2" hidden="1">{#N/A,#N/A,FALSE,"Pag.01"}</definedName>
    <definedName name="wrn.pag.03" localSheetId="0" hidden="1">{#N/A,#N/A,FALSE,"Pag.01"}</definedName>
    <definedName name="wrn.pag.03" hidden="1">{#N/A,#N/A,FALSE,"Pag.01"}</definedName>
    <definedName name="wrn.pag.030" localSheetId="3" hidden="1">{#N/A,#N/A,FALSE,"Pag.01"}</definedName>
    <definedName name="wrn.pag.030" localSheetId="1" hidden="1">{#N/A,#N/A,FALSE,"Pag.01"}</definedName>
    <definedName name="wrn.pag.030" localSheetId="2" hidden="1">{#N/A,#N/A,FALSE,"Pag.01"}</definedName>
    <definedName name="wrn.pag.030" localSheetId="0" hidden="1">{#N/A,#N/A,FALSE,"Pag.01"}</definedName>
    <definedName name="wrn.pag.030" hidden="1">{#N/A,#N/A,FALSE,"Pag.01"}</definedName>
    <definedName name="wrn.pag.0300" localSheetId="3" hidden="1">{#N/A,#N/A,FALSE,"Pag.01"}</definedName>
    <definedName name="wrn.pag.0300" localSheetId="1" hidden="1">{#N/A,#N/A,FALSE,"Pag.01"}</definedName>
    <definedName name="wrn.pag.0300" localSheetId="2" hidden="1">{#N/A,#N/A,FALSE,"Pag.01"}</definedName>
    <definedName name="wrn.pag.0300" localSheetId="0" hidden="1">{#N/A,#N/A,FALSE,"Pag.01"}</definedName>
    <definedName name="wrn.pag.0300" hidden="1">{#N/A,#N/A,FALSE,"Pag.01"}</definedName>
    <definedName name="wrn.pag.03000000" localSheetId="3" hidden="1">{#N/A,#N/A,FALSE,"Pag.01"}</definedName>
    <definedName name="wrn.pag.03000000" localSheetId="1" hidden="1">{#N/A,#N/A,FALSE,"Pag.01"}</definedName>
    <definedName name="wrn.pag.03000000" localSheetId="2" hidden="1">{#N/A,#N/A,FALSE,"Pag.01"}</definedName>
    <definedName name="wrn.pag.03000000" localSheetId="0" hidden="1">{#N/A,#N/A,FALSE,"Pag.01"}</definedName>
    <definedName name="wrn.pag.03000000" hidden="1">{#N/A,#N/A,FALSE,"Pag.01"}</definedName>
    <definedName name="wrn.pag.030000000" localSheetId="3" hidden="1">{#N/A,#N/A,FALSE,"Pag.01"}</definedName>
    <definedName name="wrn.pag.030000000" localSheetId="1" hidden="1">{#N/A,#N/A,FALSE,"Pag.01"}</definedName>
    <definedName name="wrn.pag.030000000" localSheetId="2" hidden="1">{#N/A,#N/A,FALSE,"Pag.01"}</definedName>
    <definedName name="wrn.pag.030000000" localSheetId="0" hidden="1">{#N/A,#N/A,FALSE,"Pag.01"}</definedName>
    <definedName name="wrn.pag.030000000" hidden="1">{#N/A,#N/A,FALSE,"Pag.01"}</definedName>
    <definedName name="wrn.pag.0321475" localSheetId="3" hidden="1">{#N/A,#N/A,FALSE,"Pag.01"}</definedName>
    <definedName name="wrn.pag.0321475" localSheetId="1" hidden="1">{#N/A,#N/A,FALSE,"Pag.01"}</definedName>
    <definedName name="wrn.pag.0321475" localSheetId="2" hidden="1">{#N/A,#N/A,FALSE,"Pag.01"}</definedName>
    <definedName name="wrn.pag.0321475" localSheetId="0" hidden="1">{#N/A,#N/A,FALSE,"Pag.01"}</definedName>
    <definedName name="wrn.pag.0321475" hidden="1">{#N/A,#N/A,FALSE,"Pag.01"}</definedName>
    <definedName name="wrn.pag.032548" localSheetId="3" hidden="1">{#N/A,#N/A,FALSE,"Pag.01"}</definedName>
    <definedName name="wrn.pag.032548" localSheetId="1" hidden="1">{#N/A,#N/A,FALSE,"Pag.01"}</definedName>
    <definedName name="wrn.pag.032548" localSheetId="2" hidden="1">{#N/A,#N/A,FALSE,"Pag.01"}</definedName>
    <definedName name="wrn.pag.032548" localSheetId="0" hidden="1">{#N/A,#N/A,FALSE,"Pag.01"}</definedName>
    <definedName name="wrn.pag.032548" hidden="1">{#N/A,#N/A,FALSE,"Pag.01"}</definedName>
    <definedName name="wrn.pag.0345778" localSheetId="3" hidden="1">{#N/A,#N/A,FALSE,"Pag.01"}</definedName>
    <definedName name="wrn.pag.0345778" localSheetId="1" hidden="1">{#N/A,#N/A,FALSE,"Pag.01"}</definedName>
    <definedName name="wrn.pag.0345778" localSheetId="2" hidden="1">{#N/A,#N/A,FALSE,"Pag.01"}</definedName>
    <definedName name="wrn.pag.0345778" localSheetId="0" hidden="1">{#N/A,#N/A,FALSE,"Pag.01"}</definedName>
    <definedName name="wrn.pag.0345778" hidden="1">{#N/A,#N/A,FALSE,"Pag.01"}</definedName>
    <definedName name="wrn.pag.04" localSheetId="3" hidden="1">{#N/A,#N/A,FALSE,"Pag.01"}</definedName>
    <definedName name="wrn.pag.04" localSheetId="1" hidden="1">{#N/A,#N/A,FALSE,"Pag.01"}</definedName>
    <definedName name="wrn.pag.04" localSheetId="2" hidden="1">{#N/A,#N/A,FALSE,"Pag.01"}</definedName>
    <definedName name="wrn.pag.04" localSheetId="0" hidden="1">{#N/A,#N/A,FALSE,"Pag.01"}</definedName>
    <definedName name="wrn.pag.04" hidden="1">{#N/A,#N/A,FALSE,"Pag.01"}</definedName>
    <definedName name="wrn.pag.040" localSheetId="3" hidden="1">{#N/A,#N/A,FALSE,"Pag.01"}</definedName>
    <definedName name="wrn.pag.040" localSheetId="1" hidden="1">{#N/A,#N/A,FALSE,"Pag.01"}</definedName>
    <definedName name="wrn.pag.040" localSheetId="2" hidden="1">{#N/A,#N/A,FALSE,"Pag.01"}</definedName>
    <definedName name="wrn.pag.040" localSheetId="0" hidden="1">{#N/A,#N/A,FALSE,"Pag.01"}</definedName>
    <definedName name="wrn.pag.040" hidden="1">{#N/A,#N/A,FALSE,"Pag.01"}</definedName>
    <definedName name="wrn.pag.0400" localSheetId="3" hidden="1">{#N/A,#N/A,FALSE,"Pag.01"}</definedName>
    <definedName name="wrn.pag.0400" localSheetId="1" hidden="1">{#N/A,#N/A,FALSE,"Pag.01"}</definedName>
    <definedName name="wrn.pag.0400" localSheetId="2" hidden="1">{#N/A,#N/A,FALSE,"Pag.01"}</definedName>
    <definedName name="wrn.pag.0400" localSheetId="0" hidden="1">{#N/A,#N/A,FALSE,"Pag.01"}</definedName>
    <definedName name="wrn.pag.0400" hidden="1">{#N/A,#N/A,FALSE,"Pag.01"}</definedName>
    <definedName name="wrn.pag.040000000" localSheetId="3" hidden="1">{#N/A,#N/A,FALSE,"Pag.01"}</definedName>
    <definedName name="wrn.pag.040000000" localSheetId="1" hidden="1">{#N/A,#N/A,FALSE,"Pag.01"}</definedName>
    <definedName name="wrn.pag.040000000" localSheetId="2" hidden="1">{#N/A,#N/A,FALSE,"Pag.01"}</definedName>
    <definedName name="wrn.pag.040000000" localSheetId="0" hidden="1">{#N/A,#N/A,FALSE,"Pag.01"}</definedName>
    <definedName name="wrn.pag.040000000" hidden="1">{#N/A,#N/A,FALSE,"Pag.01"}</definedName>
    <definedName name="wrn.pag.040000000000" localSheetId="3" hidden="1">{#N/A,#N/A,FALSE,"Pag.01"}</definedName>
    <definedName name="wrn.pag.040000000000" localSheetId="1" hidden="1">{#N/A,#N/A,FALSE,"Pag.01"}</definedName>
    <definedName name="wrn.pag.040000000000" localSheetId="2" hidden="1">{#N/A,#N/A,FALSE,"Pag.01"}</definedName>
    <definedName name="wrn.pag.040000000000" localSheetId="0" hidden="1">{#N/A,#N/A,FALSE,"Pag.01"}</definedName>
    <definedName name="wrn.pag.040000000000" hidden="1">{#N/A,#N/A,FALSE,"Pag.01"}</definedName>
    <definedName name="wrn.pag.04254789" localSheetId="3" hidden="1">{#N/A,#N/A,FALSE,"Pag.01"}</definedName>
    <definedName name="wrn.pag.04254789" localSheetId="1" hidden="1">{#N/A,#N/A,FALSE,"Pag.01"}</definedName>
    <definedName name="wrn.pag.04254789" localSheetId="2" hidden="1">{#N/A,#N/A,FALSE,"Pag.01"}</definedName>
    <definedName name="wrn.pag.04254789" localSheetId="0" hidden="1">{#N/A,#N/A,FALSE,"Pag.01"}</definedName>
    <definedName name="wrn.pag.04254789" hidden="1">{#N/A,#N/A,FALSE,"Pag.01"}</definedName>
    <definedName name="wrn.pag.04875323" localSheetId="3" hidden="1">{#N/A,#N/A,FALSE,"Pag.01"}</definedName>
    <definedName name="wrn.pag.04875323" localSheetId="1" hidden="1">{#N/A,#N/A,FALSE,"Pag.01"}</definedName>
    <definedName name="wrn.pag.04875323" localSheetId="2" hidden="1">{#N/A,#N/A,FALSE,"Pag.01"}</definedName>
    <definedName name="wrn.pag.04875323" localSheetId="0" hidden="1">{#N/A,#N/A,FALSE,"Pag.01"}</definedName>
    <definedName name="wrn.pag.04875323" hidden="1">{#N/A,#N/A,FALSE,"Pag.01"}</definedName>
    <definedName name="wrn.pag.05" localSheetId="3" hidden="1">{#N/A,#N/A,FALSE,"Pag.01"}</definedName>
    <definedName name="wrn.pag.05" localSheetId="1" hidden="1">{#N/A,#N/A,FALSE,"Pag.01"}</definedName>
    <definedName name="wrn.pag.05" localSheetId="2" hidden="1">{#N/A,#N/A,FALSE,"Pag.01"}</definedName>
    <definedName name="wrn.pag.05" localSheetId="0" hidden="1">{#N/A,#N/A,FALSE,"Pag.01"}</definedName>
    <definedName name="wrn.pag.05" hidden="1">{#N/A,#N/A,FALSE,"Pag.01"}</definedName>
    <definedName name="wrn.pag.050" localSheetId="3" hidden="1">{#N/A,#N/A,FALSE,"Pag.01"}</definedName>
    <definedName name="wrn.pag.050" localSheetId="1" hidden="1">{#N/A,#N/A,FALSE,"Pag.01"}</definedName>
    <definedName name="wrn.pag.050" localSheetId="2" hidden="1">{#N/A,#N/A,FALSE,"Pag.01"}</definedName>
    <definedName name="wrn.pag.050" localSheetId="0" hidden="1">{#N/A,#N/A,FALSE,"Pag.01"}</definedName>
    <definedName name="wrn.pag.050" hidden="1">{#N/A,#N/A,FALSE,"Pag.01"}</definedName>
    <definedName name="wrn.pag.0500" localSheetId="3" hidden="1">{#N/A,#N/A,FALSE,"Pag.01"}</definedName>
    <definedName name="wrn.pag.0500" localSheetId="1" hidden="1">{#N/A,#N/A,FALSE,"Pag.01"}</definedName>
    <definedName name="wrn.pag.0500" localSheetId="2" hidden="1">{#N/A,#N/A,FALSE,"Pag.01"}</definedName>
    <definedName name="wrn.pag.0500" localSheetId="0" hidden="1">{#N/A,#N/A,FALSE,"Pag.01"}</definedName>
    <definedName name="wrn.pag.0500" hidden="1">{#N/A,#N/A,FALSE,"Pag.01"}</definedName>
    <definedName name="wrn.pag.0500000000" localSheetId="3" hidden="1">{#N/A,#N/A,FALSE,"Pag.01"}</definedName>
    <definedName name="wrn.pag.0500000000" localSheetId="1" hidden="1">{#N/A,#N/A,FALSE,"Pag.01"}</definedName>
    <definedName name="wrn.pag.0500000000" localSheetId="2" hidden="1">{#N/A,#N/A,FALSE,"Pag.01"}</definedName>
    <definedName name="wrn.pag.0500000000" localSheetId="0" hidden="1">{#N/A,#N/A,FALSE,"Pag.01"}</definedName>
    <definedName name="wrn.pag.0500000000" hidden="1">{#N/A,#N/A,FALSE,"Pag.01"}</definedName>
    <definedName name="wrn.pag.05000000000" localSheetId="3" hidden="1">{#N/A,#N/A,FALSE,"Pag.01"}</definedName>
    <definedName name="wrn.pag.05000000000" localSheetId="1" hidden="1">{#N/A,#N/A,FALSE,"Pag.01"}</definedName>
    <definedName name="wrn.pag.05000000000" localSheetId="2" hidden="1">{#N/A,#N/A,FALSE,"Pag.01"}</definedName>
    <definedName name="wrn.pag.05000000000" localSheetId="0" hidden="1">{#N/A,#N/A,FALSE,"Pag.01"}</definedName>
    <definedName name="wrn.pag.05000000000" hidden="1">{#N/A,#N/A,FALSE,"Pag.01"}</definedName>
    <definedName name="wrn.pag.05428" localSheetId="3" hidden="1">{#N/A,#N/A,FALSE,"Pag.01"}</definedName>
    <definedName name="wrn.pag.05428" localSheetId="1" hidden="1">{#N/A,#N/A,FALSE,"Pag.01"}</definedName>
    <definedName name="wrn.pag.05428" localSheetId="2" hidden="1">{#N/A,#N/A,FALSE,"Pag.01"}</definedName>
    <definedName name="wrn.pag.05428" localSheetId="0" hidden="1">{#N/A,#N/A,FALSE,"Pag.01"}</definedName>
    <definedName name="wrn.pag.05428" hidden="1">{#N/A,#N/A,FALSE,"Pag.01"}</definedName>
    <definedName name="wrn.pag.056874" localSheetId="3" hidden="1">{#N/A,#N/A,FALSE,"Pag.01"}</definedName>
    <definedName name="wrn.pag.056874" localSheetId="1" hidden="1">{#N/A,#N/A,FALSE,"Pag.01"}</definedName>
    <definedName name="wrn.pag.056874" localSheetId="2" hidden="1">{#N/A,#N/A,FALSE,"Pag.01"}</definedName>
    <definedName name="wrn.pag.056874" localSheetId="0" hidden="1">{#N/A,#N/A,FALSE,"Pag.01"}</definedName>
    <definedName name="wrn.pag.056874" hidden="1">{#N/A,#N/A,FALSE,"Pag.01"}</definedName>
    <definedName name="wrn.pag.06" localSheetId="3" hidden="1">{#N/A,#N/A,FALSE,"Pag.01"}</definedName>
    <definedName name="wrn.pag.06" localSheetId="1" hidden="1">{#N/A,#N/A,FALSE,"Pag.01"}</definedName>
    <definedName name="wrn.pag.06" localSheetId="2" hidden="1">{#N/A,#N/A,FALSE,"Pag.01"}</definedName>
    <definedName name="wrn.pag.06" localSheetId="0" hidden="1">{#N/A,#N/A,FALSE,"Pag.01"}</definedName>
    <definedName name="wrn.pag.06" hidden="1">{#N/A,#N/A,FALSE,"Pag.01"}</definedName>
    <definedName name="wrn.pag.060" localSheetId="3" hidden="1">{#N/A,#N/A,FALSE,"Pag.01"}</definedName>
    <definedName name="wrn.pag.060" localSheetId="1" hidden="1">{#N/A,#N/A,FALSE,"Pag.01"}</definedName>
    <definedName name="wrn.pag.060" localSheetId="2" hidden="1">{#N/A,#N/A,FALSE,"Pag.01"}</definedName>
    <definedName name="wrn.pag.060" localSheetId="0" hidden="1">{#N/A,#N/A,FALSE,"Pag.01"}</definedName>
    <definedName name="wrn.pag.060" hidden="1">{#N/A,#N/A,FALSE,"Pag.01"}</definedName>
    <definedName name="wrn.pag.0600" localSheetId="3" hidden="1">{#N/A,#N/A,FALSE,"Pag.01"}</definedName>
    <definedName name="wrn.pag.0600" localSheetId="1" hidden="1">{#N/A,#N/A,FALSE,"Pag.01"}</definedName>
    <definedName name="wrn.pag.0600" localSheetId="2" hidden="1">{#N/A,#N/A,FALSE,"Pag.01"}</definedName>
    <definedName name="wrn.pag.0600" localSheetId="0" hidden="1">{#N/A,#N/A,FALSE,"Pag.01"}</definedName>
    <definedName name="wrn.pag.0600" hidden="1">{#N/A,#N/A,FALSE,"Pag.01"}</definedName>
    <definedName name="wrn.pag.0600000000" localSheetId="3" hidden="1">{#N/A,#N/A,FALSE,"Pag.01"}</definedName>
    <definedName name="wrn.pag.0600000000" localSheetId="1" hidden="1">{#N/A,#N/A,FALSE,"Pag.01"}</definedName>
    <definedName name="wrn.pag.0600000000" localSheetId="2" hidden="1">{#N/A,#N/A,FALSE,"Pag.01"}</definedName>
    <definedName name="wrn.pag.0600000000" localSheetId="0" hidden="1">{#N/A,#N/A,FALSE,"Pag.01"}</definedName>
    <definedName name="wrn.pag.0600000000" hidden="1">{#N/A,#N/A,FALSE,"Pag.01"}</definedName>
    <definedName name="wrn.pag.06000000000000000" localSheetId="3" hidden="1">{#N/A,#N/A,FALSE,"Pag.01"}</definedName>
    <definedName name="wrn.pag.06000000000000000" localSheetId="1" hidden="1">{#N/A,#N/A,FALSE,"Pag.01"}</definedName>
    <definedName name="wrn.pag.06000000000000000" localSheetId="2" hidden="1">{#N/A,#N/A,FALSE,"Pag.01"}</definedName>
    <definedName name="wrn.pag.06000000000000000" localSheetId="0" hidden="1">{#N/A,#N/A,FALSE,"Pag.01"}</definedName>
    <definedName name="wrn.pag.06000000000000000" hidden="1">{#N/A,#N/A,FALSE,"Pag.01"}</definedName>
    <definedName name="wrn.pag.07" localSheetId="3" hidden="1">{#N/A,#N/A,FALSE,"Pag.01"}</definedName>
    <definedName name="wrn.pag.07" localSheetId="1" hidden="1">{#N/A,#N/A,FALSE,"Pag.01"}</definedName>
    <definedName name="wrn.pag.07" localSheetId="2" hidden="1">{#N/A,#N/A,FALSE,"Pag.01"}</definedName>
    <definedName name="wrn.pag.07" localSheetId="0" hidden="1">{#N/A,#N/A,FALSE,"Pag.01"}</definedName>
    <definedName name="wrn.pag.07" hidden="1">{#N/A,#N/A,FALSE,"Pag.01"}</definedName>
    <definedName name="wrn.pag.070" localSheetId="3" hidden="1">{#N/A,#N/A,FALSE,"Pag.01"}</definedName>
    <definedName name="wrn.pag.070" localSheetId="1" hidden="1">{#N/A,#N/A,FALSE,"Pag.01"}</definedName>
    <definedName name="wrn.pag.070" localSheetId="2" hidden="1">{#N/A,#N/A,FALSE,"Pag.01"}</definedName>
    <definedName name="wrn.pag.070" localSheetId="0" hidden="1">{#N/A,#N/A,FALSE,"Pag.01"}</definedName>
    <definedName name="wrn.pag.070" hidden="1">{#N/A,#N/A,FALSE,"Pag.01"}</definedName>
    <definedName name="wrn.pag.0700" localSheetId="3" hidden="1">{#N/A,#N/A,FALSE,"Pag.01"}</definedName>
    <definedName name="wrn.pag.0700" localSheetId="1" hidden="1">{#N/A,#N/A,FALSE,"Pag.01"}</definedName>
    <definedName name="wrn.pag.0700" localSheetId="2" hidden="1">{#N/A,#N/A,FALSE,"Pag.01"}</definedName>
    <definedName name="wrn.pag.0700" localSheetId="0" hidden="1">{#N/A,#N/A,FALSE,"Pag.01"}</definedName>
    <definedName name="wrn.pag.0700" hidden="1">{#N/A,#N/A,FALSE,"Pag.01"}</definedName>
    <definedName name="wrn.pag.070000000000" localSheetId="3" hidden="1">{#N/A,#N/A,FALSE,"Pag.01"}</definedName>
    <definedName name="wrn.pag.070000000000" localSheetId="1" hidden="1">{#N/A,#N/A,FALSE,"Pag.01"}</definedName>
    <definedName name="wrn.pag.070000000000" localSheetId="2" hidden="1">{#N/A,#N/A,FALSE,"Pag.01"}</definedName>
    <definedName name="wrn.pag.070000000000" localSheetId="0" hidden="1">{#N/A,#N/A,FALSE,"Pag.01"}</definedName>
    <definedName name="wrn.pag.070000000000" hidden="1">{#N/A,#N/A,FALSE,"Pag.01"}</definedName>
    <definedName name="wrn.pag.07000000000000" localSheetId="3" hidden="1">{#N/A,#N/A,FALSE,"Pag.01"}</definedName>
    <definedName name="wrn.pag.07000000000000" localSheetId="1" hidden="1">{#N/A,#N/A,FALSE,"Pag.01"}</definedName>
    <definedName name="wrn.pag.07000000000000" localSheetId="2" hidden="1">{#N/A,#N/A,FALSE,"Pag.01"}</definedName>
    <definedName name="wrn.pag.07000000000000" localSheetId="0" hidden="1">{#N/A,#N/A,FALSE,"Pag.01"}</definedName>
    <definedName name="wrn.pag.07000000000000" hidden="1">{#N/A,#N/A,FALSE,"Pag.01"}</definedName>
    <definedName name="wrn.pag.09" localSheetId="3" hidden="1">{#N/A,#N/A,FALSE,"Pag.01"}</definedName>
    <definedName name="wrn.pag.09" localSheetId="1" hidden="1">{#N/A,#N/A,FALSE,"Pag.01"}</definedName>
    <definedName name="wrn.pag.09" localSheetId="2" hidden="1">{#N/A,#N/A,FALSE,"Pag.01"}</definedName>
    <definedName name="wrn.pag.09" localSheetId="0" hidden="1">{#N/A,#N/A,FALSE,"Pag.01"}</definedName>
    <definedName name="wrn.pag.09" hidden="1">{#N/A,#N/A,FALSE,"Pag.01"}</definedName>
    <definedName name="wrn.pag.090" localSheetId="3" hidden="1">{#N/A,#N/A,FALSE,"Pag.01"}</definedName>
    <definedName name="wrn.pag.090" localSheetId="1" hidden="1">{#N/A,#N/A,FALSE,"Pag.01"}</definedName>
    <definedName name="wrn.pag.090" localSheetId="2" hidden="1">{#N/A,#N/A,FALSE,"Pag.01"}</definedName>
    <definedName name="wrn.pag.090" localSheetId="0" hidden="1">{#N/A,#N/A,FALSE,"Pag.01"}</definedName>
    <definedName name="wrn.pag.090" hidden="1">{#N/A,#N/A,FALSE,"Pag.01"}</definedName>
    <definedName name="wrn.pag.0900" localSheetId="3" hidden="1">{#N/A,#N/A,FALSE,"Pag.01"}</definedName>
    <definedName name="wrn.pag.0900" localSheetId="1" hidden="1">{#N/A,#N/A,FALSE,"Pag.01"}</definedName>
    <definedName name="wrn.pag.0900" localSheetId="2" hidden="1">{#N/A,#N/A,FALSE,"Pag.01"}</definedName>
    <definedName name="wrn.pag.0900" localSheetId="0" hidden="1">{#N/A,#N/A,FALSE,"Pag.01"}</definedName>
    <definedName name="wrn.pag.0900" hidden="1">{#N/A,#N/A,FALSE,"Pag.01"}</definedName>
    <definedName name="wrn.pag.090000000000" localSheetId="3" hidden="1">{#N/A,#N/A,FALSE,"Pag.01"}</definedName>
    <definedName name="wrn.pag.090000000000" localSheetId="1" hidden="1">{#N/A,#N/A,FALSE,"Pag.01"}</definedName>
    <definedName name="wrn.pag.090000000000" localSheetId="2" hidden="1">{#N/A,#N/A,FALSE,"Pag.01"}</definedName>
    <definedName name="wrn.pag.090000000000" localSheetId="0" hidden="1">{#N/A,#N/A,FALSE,"Pag.01"}</definedName>
    <definedName name="wrn.pag.090000000000" hidden="1">{#N/A,#N/A,FALSE,"Pag.01"}</definedName>
    <definedName name="wrn.pag.09000000000000000000" localSheetId="3" hidden="1">{#N/A,#N/A,FALSE,"Pag.01"}</definedName>
    <definedName name="wrn.pag.09000000000000000000" localSheetId="1" hidden="1">{#N/A,#N/A,FALSE,"Pag.01"}</definedName>
    <definedName name="wrn.pag.09000000000000000000" localSheetId="2" hidden="1">{#N/A,#N/A,FALSE,"Pag.01"}</definedName>
    <definedName name="wrn.pag.09000000000000000000" localSheetId="0" hidden="1">{#N/A,#N/A,FALSE,"Pag.01"}</definedName>
    <definedName name="wrn.pag.09000000000000000000" hidden="1">{#N/A,#N/A,FALSE,"Pag.01"}</definedName>
    <definedName name="wrn.pag.100" localSheetId="3" hidden="1">{#N/A,#N/A,FALSE,"Pag.01"}</definedName>
    <definedName name="wrn.pag.100" localSheetId="1" hidden="1">{#N/A,#N/A,FALSE,"Pag.01"}</definedName>
    <definedName name="wrn.pag.100" localSheetId="2" hidden="1">{#N/A,#N/A,FALSE,"Pag.01"}</definedName>
    <definedName name="wrn.pag.100" localSheetId="0" hidden="1">{#N/A,#N/A,FALSE,"Pag.01"}</definedName>
    <definedName name="wrn.pag.100" hidden="1">{#N/A,#N/A,FALSE,"Pag.01"}</definedName>
    <definedName name="wrn.pag.102145" localSheetId="3" hidden="1">{#N/A,#N/A,FALSE,"Pag.01"}</definedName>
    <definedName name="wrn.pag.102145" localSheetId="1" hidden="1">{#N/A,#N/A,FALSE,"Pag.01"}</definedName>
    <definedName name="wrn.pag.102145" localSheetId="2" hidden="1">{#N/A,#N/A,FALSE,"Pag.01"}</definedName>
    <definedName name="wrn.pag.102145" localSheetId="0" hidden="1">{#N/A,#N/A,FALSE,"Pag.01"}</definedName>
    <definedName name="wrn.pag.102145" hidden="1">{#N/A,#N/A,FALSE,"Pag.01"}</definedName>
    <definedName name="wrn.pag.12" localSheetId="3" hidden="1">{#N/A,#N/A,FALSE,"Pag.01"}</definedName>
    <definedName name="wrn.pag.12" localSheetId="1" hidden="1">{#N/A,#N/A,FALSE,"Pag.01"}</definedName>
    <definedName name="wrn.pag.12" localSheetId="2" hidden="1">{#N/A,#N/A,FALSE,"Pag.01"}</definedName>
    <definedName name="wrn.pag.12" localSheetId="0" hidden="1">{#N/A,#N/A,FALSE,"Pag.01"}</definedName>
    <definedName name="wrn.pag.12" hidden="1">{#N/A,#N/A,FALSE,"Pag.01"}</definedName>
    <definedName name="wrn.pag.120" localSheetId="3" hidden="1">{#N/A,#N/A,FALSE,"Pag.01"}</definedName>
    <definedName name="wrn.pag.120" localSheetId="1" hidden="1">{#N/A,#N/A,FALSE,"Pag.01"}</definedName>
    <definedName name="wrn.pag.120" localSheetId="2" hidden="1">{#N/A,#N/A,FALSE,"Pag.01"}</definedName>
    <definedName name="wrn.pag.120" localSheetId="0" hidden="1">{#N/A,#N/A,FALSE,"Pag.01"}</definedName>
    <definedName name="wrn.pag.120" hidden="1">{#N/A,#N/A,FALSE,"Pag.01"}</definedName>
    <definedName name="wrn.pag.12000000000" localSheetId="3" hidden="1">{#N/A,#N/A,FALSE,"Pag.01"}</definedName>
    <definedName name="wrn.pag.12000000000" localSheetId="1" hidden="1">{#N/A,#N/A,FALSE,"Pag.01"}</definedName>
    <definedName name="wrn.pag.12000000000" localSheetId="2" hidden="1">{#N/A,#N/A,FALSE,"Pag.01"}</definedName>
    <definedName name="wrn.pag.12000000000" localSheetId="0" hidden="1">{#N/A,#N/A,FALSE,"Pag.01"}</definedName>
    <definedName name="wrn.pag.12000000000" hidden="1">{#N/A,#N/A,FALSE,"Pag.01"}</definedName>
    <definedName name="wrn.pag.1200000000000000" localSheetId="3" hidden="1">{#N/A,#N/A,FALSE,"Pag.01"}</definedName>
    <definedName name="wrn.pag.1200000000000000" localSheetId="1" hidden="1">{#N/A,#N/A,FALSE,"Pag.01"}</definedName>
    <definedName name="wrn.pag.1200000000000000" localSheetId="2" hidden="1">{#N/A,#N/A,FALSE,"Pag.01"}</definedName>
    <definedName name="wrn.pag.1200000000000000" localSheetId="0" hidden="1">{#N/A,#N/A,FALSE,"Pag.01"}</definedName>
    <definedName name="wrn.pag.1200000000000000" hidden="1">{#N/A,#N/A,FALSE,"Pag.01"}</definedName>
    <definedName name="wrn.pag.1254789" localSheetId="3" hidden="1">{#N/A,#N/A,FALSE,"Pag.01"}</definedName>
    <definedName name="wrn.pag.1254789" localSheetId="1" hidden="1">{#N/A,#N/A,FALSE,"Pag.01"}</definedName>
    <definedName name="wrn.pag.1254789" localSheetId="2" hidden="1">{#N/A,#N/A,FALSE,"Pag.01"}</definedName>
    <definedName name="wrn.pag.1254789" localSheetId="0" hidden="1">{#N/A,#N/A,FALSE,"Pag.01"}</definedName>
    <definedName name="wrn.pag.1254789" hidden="1">{#N/A,#N/A,FALSE,"Pag.01"}</definedName>
    <definedName name="wrn.pag.214578" localSheetId="3" hidden="1">{#N/A,#N/A,FALSE,"Pag.01"}</definedName>
    <definedName name="wrn.pag.214578" localSheetId="1" hidden="1">{#N/A,#N/A,FALSE,"Pag.01"}</definedName>
    <definedName name="wrn.pag.214578" localSheetId="2" hidden="1">{#N/A,#N/A,FALSE,"Pag.01"}</definedName>
    <definedName name="wrn.pag.214578" localSheetId="0" hidden="1">{#N/A,#N/A,FALSE,"Pag.01"}</definedName>
    <definedName name="wrn.pag.214578" hidden="1">{#N/A,#N/A,FALSE,"Pag.01"}</definedName>
    <definedName name="wrn.pag.214789" localSheetId="3" hidden="1">{#N/A,#N/A,FALSE,"Pag.01"}</definedName>
    <definedName name="wrn.pag.214789" localSheetId="1" hidden="1">{#N/A,#N/A,FALSE,"Pag.01"}</definedName>
    <definedName name="wrn.pag.214789" localSheetId="2" hidden="1">{#N/A,#N/A,FALSE,"Pag.01"}</definedName>
    <definedName name="wrn.pag.214789" localSheetId="0" hidden="1">{#N/A,#N/A,FALSE,"Pag.01"}</definedName>
    <definedName name="wrn.pag.214789" hidden="1">{#N/A,#N/A,FALSE,"Pag.01"}</definedName>
    <definedName name="wrn.pag.23654789" localSheetId="3" hidden="1">{#N/A,#N/A,FALSE,"Pag.01"}</definedName>
    <definedName name="wrn.pag.23654789" localSheetId="1" hidden="1">{#N/A,#N/A,FALSE,"Pag.01"}</definedName>
    <definedName name="wrn.pag.23654789" localSheetId="2" hidden="1">{#N/A,#N/A,FALSE,"Pag.01"}</definedName>
    <definedName name="wrn.pag.23654789" localSheetId="0" hidden="1">{#N/A,#N/A,FALSE,"Pag.01"}</definedName>
    <definedName name="wrn.pag.23654789" hidden="1">{#N/A,#N/A,FALSE,"Pag.01"}</definedName>
    <definedName name="wrn.pag.2547257" localSheetId="3" hidden="1">{#N/A,#N/A,FALSE,"Pag.01"}</definedName>
    <definedName name="wrn.pag.2547257" localSheetId="1" hidden="1">{#N/A,#N/A,FALSE,"Pag.01"}</definedName>
    <definedName name="wrn.pag.2547257" localSheetId="2" hidden="1">{#N/A,#N/A,FALSE,"Pag.01"}</definedName>
    <definedName name="wrn.pag.2547257" localSheetId="0" hidden="1">{#N/A,#N/A,FALSE,"Pag.01"}</definedName>
    <definedName name="wrn.pag.2547257" hidden="1">{#N/A,#N/A,FALSE,"Pag.01"}</definedName>
    <definedName name="wrn.pag.254789" localSheetId="3" hidden="1">{#N/A,#N/A,FALSE,"Pag.01"}</definedName>
    <definedName name="wrn.pag.254789" localSheetId="1" hidden="1">{#N/A,#N/A,FALSE,"Pag.01"}</definedName>
    <definedName name="wrn.pag.254789" localSheetId="2" hidden="1">{#N/A,#N/A,FALSE,"Pag.01"}</definedName>
    <definedName name="wrn.pag.254789" localSheetId="0" hidden="1">{#N/A,#N/A,FALSE,"Pag.01"}</definedName>
    <definedName name="wrn.pag.254789" hidden="1">{#N/A,#N/A,FALSE,"Pag.01"}</definedName>
    <definedName name="wrn.pag.2564789" localSheetId="3" hidden="1">{#N/A,#N/A,FALSE,"Pag.01"}</definedName>
    <definedName name="wrn.pag.2564789" localSheetId="1" hidden="1">{#N/A,#N/A,FALSE,"Pag.01"}</definedName>
    <definedName name="wrn.pag.2564789" localSheetId="2" hidden="1">{#N/A,#N/A,FALSE,"Pag.01"}</definedName>
    <definedName name="wrn.pag.2564789" localSheetId="0" hidden="1">{#N/A,#N/A,FALSE,"Pag.01"}</definedName>
    <definedName name="wrn.pag.2564789" hidden="1">{#N/A,#N/A,FALSE,"Pag.01"}</definedName>
    <definedName name="wrn.pag.458796" localSheetId="3" hidden="1">{#N/A,#N/A,FALSE,"Pag.01"}</definedName>
    <definedName name="wrn.pag.458796" localSheetId="1" hidden="1">{#N/A,#N/A,FALSE,"Pag.01"}</definedName>
    <definedName name="wrn.pag.458796" localSheetId="2" hidden="1">{#N/A,#N/A,FALSE,"Pag.01"}</definedName>
    <definedName name="wrn.pag.458796" localSheetId="0" hidden="1">{#N/A,#N/A,FALSE,"Pag.01"}</definedName>
    <definedName name="wrn.pag.458796" hidden="1">{#N/A,#N/A,FALSE,"Pag.01"}</definedName>
    <definedName name="wrn.pag.500" localSheetId="3" hidden="1">{#N/A,#N/A,FALSE,"Pag.01"}</definedName>
    <definedName name="wrn.pag.500" localSheetId="1" hidden="1">{#N/A,#N/A,FALSE,"Pag.01"}</definedName>
    <definedName name="wrn.pag.500" localSheetId="2" hidden="1">{#N/A,#N/A,FALSE,"Pag.01"}</definedName>
    <definedName name="wrn.pag.500" localSheetId="0" hidden="1">{#N/A,#N/A,FALSE,"Pag.01"}</definedName>
    <definedName name="wrn.pag.500" hidden="1">{#N/A,#N/A,FALSE,"Pag.01"}</definedName>
    <definedName name="wrn.pag.5000" localSheetId="3" hidden="1">{#N/A,#N/A,FALSE,"Pag.01"}</definedName>
    <definedName name="wrn.pag.5000" localSheetId="1" hidden="1">{#N/A,#N/A,FALSE,"Pag.01"}</definedName>
    <definedName name="wrn.pag.5000" localSheetId="2" hidden="1">{#N/A,#N/A,FALSE,"Pag.01"}</definedName>
    <definedName name="wrn.pag.5000" localSheetId="0" hidden="1">{#N/A,#N/A,FALSE,"Pag.01"}</definedName>
    <definedName name="wrn.pag.5000" hidden="1">{#N/A,#N/A,FALSE,"Pag.01"}</definedName>
    <definedName name="wrn.pag.501000" localSheetId="3" hidden="1">{#N/A,#N/A,FALSE,"Pag.01"}</definedName>
    <definedName name="wrn.pag.501000" localSheetId="1" hidden="1">{#N/A,#N/A,FALSE,"Pag.01"}</definedName>
    <definedName name="wrn.pag.501000" localSheetId="2" hidden="1">{#N/A,#N/A,FALSE,"Pag.01"}</definedName>
    <definedName name="wrn.pag.501000" localSheetId="0" hidden="1">{#N/A,#N/A,FALSE,"Pag.01"}</definedName>
    <definedName name="wrn.pag.501000" hidden="1">{#N/A,#N/A,FALSE,"Pag.01"}</definedName>
    <definedName name="wrn.pag.5010000" localSheetId="3" hidden="1">{#N/A,#N/A,FALSE,"Pag.01"}</definedName>
    <definedName name="wrn.pag.5010000" localSheetId="1" hidden="1">{#N/A,#N/A,FALSE,"Pag.01"}</definedName>
    <definedName name="wrn.pag.5010000" localSheetId="2" hidden="1">{#N/A,#N/A,FALSE,"Pag.01"}</definedName>
    <definedName name="wrn.pag.5010000" localSheetId="0" hidden="1">{#N/A,#N/A,FALSE,"Pag.01"}</definedName>
    <definedName name="wrn.pag.5010000" hidden="1">{#N/A,#N/A,FALSE,"Pag.01"}</definedName>
    <definedName name="wrn.pag.50100000000000" localSheetId="3" hidden="1">{#N/A,#N/A,FALSE,"Pag.01"}</definedName>
    <definedName name="wrn.pag.50100000000000" localSheetId="1" hidden="1">{#N/A,#N/A,FALSE,"Pag.01"}</definedName>
    <definedName name="wrn.pag.50100000000000" localSheetId="2" hidden="1">{#N/A,#N/A,FALSE,"Pag.01"}</definedName>
    <definedName name="wrn.pag.50100000000000" localSheetId="0" hidden="1">{#N/A,#N/A,FALSE,"Pag.01"}</definedName>
    <definedName name="wrn.pag.50100000000000" hidden="1">{#N/A,#N/A,FALSE,"Pag.01"}</definedName>
    <definedName name="wrn.pag.5011" localSheetId="3" hidden="1">{#N/A,#N/A,FALSE,"Pag.01"}</definedName>
    <definedName name="wrn.pag.5011" localSheetId="1" hidden="1">{#N/A,#N/A,FALSE,"Pag.01"}</definedName>
    <definedName name="wrn.pag.5011" localSheetId="2" hidden="1">{#N/A,#N/A,FALSE,"Pag.01"}</definedName>
    <definedName name="wrn.pag.5011" localSheetId="0" hidden="1">{#N/A,#N/A,FALSE,"Pag.01"}</definedName>
    <definedName name="wrn.pag.5011" hidden="1">{#N/A,#N/A,FALSE,"Pag.01"}</definedName>
    <definedName name="wrn.pag.501110" localSheetId="3" hidden="1">{#N/A,#N/A,FALSE,"Pag.01"}</definedName>
    <definedName name="wrn.pag.501110" localSheetId="1" hidden="1">{#N/A,#N/A,FALSE,"Pag.01"}</definedName>
    <definedName name="wrn.pag.501110" localSheetId="2" hidden="1">{#N/A,#N/A,FALSE,"Pag.01"}</definedName>
    <definedName name="wrn.pag.501110" localSheetId="0" hidden="1">{#N/A,#N/A,FALSE,"Pag.01"}</definedName>
    <definedName name="wrn.pag.501110" hidden="1">{#N/A,#N/A,FALSE,"Pag.01"}</definedName>
    <definedName name="wrn.pag.5012000" localSheetId="3" hidden="1">{#N/A,#N/A,FALSE,"Pag.01"}</definedName>
    <definedName name="wrn.pag.5012000" localSheetId="1" hidden="1">{#N/A,#N/A,FALSE,"Pag.01"}</definedName>
    <definedName name="wrn.pag.5012000" localSheetId="2" hidden="1">{#N/A,#N/A,FALSE,"Pag.01"}</definedName>
    <definedName name="wrn.pag.5012000" localSheetId="0" hidden="1">{#N/A,#N/A,FALSE,"Pag.01"}</definedName>
    <definedName name="wrn.pag.5012000" hidden="1">{#N/A,#N/A,FALSE,"Pag.01"}</definedName>
    <definedName name="wrn.pag.50123" localSheetId="3" hidden="1">{#N/A,#N/A,FALSE,"Pag.01"}</definedName>
    <definedName name="wrn.pag.50123" localSheetId="1" hidden="1">{#N/A,#N/A,FALSE,"Pag.01"}</definedName>
    <definedName name="wrn.pag.50123" localSheetId="2" hidden="1">{#N/A,#N/A,FALSE,"Pag.01"}</definedName>
    <definedName name="wrn.pag.50123" localSheetId="0" hidden="1">{#N/A,#N/A,FALSE,"Pag.01"}</definedName>
    <definedName name="wrn.pag.50123" hidden="1">{#N/A,#N/A,FALSE,"Pag.01"}</definedName>
    <definedName name="wrn.pag.5013000" localSheetId="3" hidden="1">{#N/A,#N/A,FALSE,"Pag.01"}</definedName>
    <definedName name="wrn.pag.5013000" localSheetId="1" hidden="1">{#N/A,#N/A,FALSE,"Pag.01"}</definedName>
    <definedName name="wrn.pag.5013000" localSheetId="2" hidden="1">{#N/A,#N/A,FALSE,"Pag.01"}</definedName>
    <definedName name="wrn.pag.5013000" localSheetId="0" hidden="1">{#N/A,#N/A,FALSE,"Pag.01"}</definedName>
    <definedName name="wrn.pag.5013000" hidden="1">{#N/A,#N/A,FALSE,"Pag.01"}</definedName>
    <definedName name="wrn.pag.5017" localSheetId="3" hidden="1">{#N/A,#N/A,FALSE,"Pag.01"}</definedName>
    <definedName name="wrn.pag.5017" localSheetId="1" hidden="1">{#N/A,#N/A,FALSE,"Pag.01"}</definedName>
    <definedName name="wrn.pag.5017" localSheetId="2" hidden="1">{#N/A,#N/A,FALSE,"Pag.01"}</definedName>
    <definedName name="wrn.pag.5017" localSheetId="0" hidden="1">{#N/A,#N/A,FALSE,"Pag.01"}</definedName>
    <definedName name="wrn.pag.5017" hidden="1">{#N/A,#N/A,FALSE,"Pag.01"}</definedName>
    <definedName name="wrn.pag.5018" localSheetId="3" hidden="1">{#N/A,#N/A,FALSE,"Pag.01"}</definedName>
    <definedName name="wrn.pag.5018" localSheetId="1" hidden="1">{#N/A,#N/A,FALSE,"Pag.01"}</definedName>
    <definedName name="wrn.pag.5018" localSheetId="2" hidden="1">{#N/A,#N/A,FALSE,"Pag.01"}</definedName>
    <definedName name="wrn.pag.5018" localSheetId="0" hidden="1">{#N/A,#N/A,FALSE,"Pag.01"}</definedName>
    <definedName name="wrn.pag.5018" hidden="1">{#N/A,#N/A,FALSE,"Pag.01"}</definedName>
    <definedName name="wrn.pag.514000" localSheetId="3" hidden="1">{#N/A,#N/A,FALSE,"Pag.01"}</definedName>
    <definedName name="wrn.pag.514000" localSheetId="1" hidden="1">{#N/A,#N/A,FALSE,"Pag.01"}</definedName>
    <definedName name="wrn.pag.514000" localSheetId="2" hidden="1">{#N/A,#N/A,FALSE,"Pag.01"}</definedName>
    <definedName name="wrn.pag.514000" localSheetId="0" hidden="1">{#N/A,#N/A,FALSE,"Pag.01"}</definedName>
    <definedName name="wrn.pag.514000" hidden="1">{#N/A,#N/A,FALSE,"Pag.01"}</definedName>
    <definedName name="wrn.pag.658742" localSheetId="3" hidden="1">{#N/A,#N/A,FALSE,"Pag.01"}</definedName>
    <definedName name="wrn.pag.658742" localSheetId="1" hidden="1">{#N/A,#N/A,FALSE,"Pag.01"}</definedName>
    <definedName name="wrn.pag.658742" localSheetId="2" hidden="1">{#N/A,#N/A,FALSE,"Pag.01"}</definedName>
    <definedName name="wrn.pag.658742" localSheetId="0" hidden="1">{#N/A,#N/A,FALSE,"Pag.01"}</definedName>
    <definedName name="wrn.pag.658742" hidden="1">{#N/A,#N/A,FALSE,"Pag.01"}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xs" hidden="1">{#N/A,#N/A,FALSE,"ENERGIA";#N/A,#N/A,FALSE,"PERDIDAS";#N/A,#N/A,FALSE,"CLIENTES";#N/A,#N/A,FALSE,"ESTADO";#N/A,#N/A,FALSE,"TECNICA"}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Z_3593CE10_0AFF_4168_863E_673580190D43_.wvu.Cols" hidden="1">#REF!</definedName>
    <definedName name="Z_A0DD6017_E189_11D6_9013_0008C7630F83_.wvu.PrintArea" hidden="1">#REF!</definedName>
    <definedName name="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31" l="1"/>
  <c r="U32" i="31"/>
  <c r="T32" i="31"/>
  <c r="V29" i="31"/>
  <c r="U29" i="31"/>
  <c r="T29" i="31"/>
  <c r="V28" i="31"/>
  <c r="U28" i="31"/>
  <c r="T28" i="31"/>
  <c r="V27" i="31"/>
  <c r="T26" i="31"/>
  <c r="V24" i="31"/>
  <c r="U24" i="31"/>
  <c r="T24" i="31"/>
  <c r="V23" i="31"/>
  <c r="V20" i="31"/>
  <c r="U20" i="31"/>
  <c r="T20" i="31"/>
  <c r="V19" i="31"/>
  <c r="V16" i="31"/>
  <c r="U16" i="31"/>
  <c r="T16" i="31"/>
  <c r="T45" i="30"/>
  <c r="U14" i="31"/>
  <c r="T14" i="31"/>
  <c r="V49" i="30"/>
  <c r="U49" i="30"/>
  <c r="T49" i="30"/>
  <c r="D4" i="31"/>
  <c r="D4" i="30"/>
  <c r="L44" i="33"/>
  <c r="K44" i="33"/>
  <c r="J44" i="33"/>
  <c r="I44" i="33"/>
  <c r="H44" i="33"/>
  <c r="G44" i="33"/>
  <c r="F44" i="33"/>
  <c r="E44" i="33"/>
  <c r="D44" i="33"/>
  <c r="C44" i="33"/>
  <c r="B44" i="33"/>
  <c r="L43" i="33"/>
  <c r="K43" i="33"/>
  <c r="H43" i="33"/>
  <c r="G43" i="33"/>
  <c r="F43" i="33"/>
  <c r="E43" i="33"/>
  <c r="D43" i="33"/>
  <c r="C43" i="33"/>
  <c r="L42" i="33"/>
  <c r="K42" i="33"/>
  <c r="H42" i="33"/>
  <c r="G42" i="33"/>
  <c r="F42" i="33"/>
  <c r="E42" i="33"/>
  <c r="D42" i="33"/>
  <c r="C42" i="33"/>
  <c r="B42" i="33"/>
  <c r="L41" i="33"/>
  <c r="K41" i="33"/>
  <c r="I41" i="33"/>
  <c r="H41" i="33"/>
  <c r="G41" i="33"/>
  <c r="F41" i="33"/>
  <c r="E41" i="33"/>
  <c r="D41" i="33"/>
  <c r="C41" i="33"/>
  <c r="L40" i="33"/>
  <c r="K40" i="33"/>
  <c r="H40" i="33"/>
  <c r="G40" i="33"/>
  <c r="F40" i="33"/>
  <c r="E40" i="33"/>
  <c r="D40" i="33"/>
  <c r="C40" i="33"/>
  <c r="B40" i="33"/>
  <c r="H39" i="33"/>
  <c r="G39" i="33"/>
  <c r="F39" i="33"/>
  <c r="E39" i="33"/>
  <c r="D39" i="33"/>
  <c r="C39" i="33"/>
  <c r="H38" i="33"/>
  <c r="G38" i="33"/>
  <c r="F38" i="33"/>
  <c r="E38" i="33"/>
  <c r="D38" i="33"/>
  <c r="C38" i="33"/>
  <c r="L37" i="33"/>
  <c r="K37" i="33"/>
  <c r="H37" i="33"/>
  <c r="G37" i="33"/>
  <c r="F37" i="33"/>
  <c r="E37" i="33"/>
  <c r="D37" i="33"/>
  <c r="C37" i="33"/>
  <c r="B37" i="33"/>
  <c r="L36" i="33"/>
  <c r="K36" i="33"/>
  <c r="H36" i="33"/>
  <c r="G36" i="33"/>
  <c r="F36" i="33"/>
  <c r="E36" i="33"/>
  <c r="D36" i="33"/>
  <c r="C36" i="33"/>
  <c r="L35" i="33"/>
  <c r="K35" i="33"/>
  <c r="H35" i="33"/>
  <c r="G35" i="33"/>
  <c r="F35" i="33"/>
  <c r="E35" i="33"/>
  <c r="D35" i="33"/>
  <c r="C35" i="33"/>
  <c r="B35" i="33"/>
  <c r="L34" i="33"/>
  <c r="K34" i="33"/>
  <c r="H34" i="33"/>
  <c r="G34" i="33"/>
  <c r="F34" i="33"/>
  <c r="E34" i="33"/>
  <c r="D34" i="33"/>
  <c r="C34" i="33"/>
  <c r="L33" i="33"/>
  <c r="K33" i="33"/>
  <c r="H33" i="33"/>
  <c r="G33" i="33"/>
  <c r="F33" i="33"/>
  <c r="E33" i="33"/>
  <c r="D33" i="33"/>
  <c r="C33" i="33"/>
  <c r="B33" i="33"/>
  <c r="L32" i="33"/>
  <c r="K32" i="33"/>
  <c r="H32" i="33"/>
  <c r="G32" i="33"/>
  <c r="F32" i="33"/>
  <c r="E32" i="33"/>
  <c r="D32" i="33"/>
  <c r="C32" i="33"/>
  <c r="B32" i="33"/>
  <c r="L31" i="33"/>
  <c r="K31" i="33"/>
  <c r="H31" i="33"/>
  <c r="G31" i="33"/>
  <c r="F31" i="33"/>
  <c r="E31" i="33"/>
  <c r="D31" i="33"/>
  <c r="C31" i="33"/>
  <c r="B31" i="33"/>
  <c r="L30" i="33"/>
  <c r="K30" i="33"/>
  <c r="H30" i="33"/>
  <c r="G30" i="33"/>
  <c r="F30" i="33"/>
  <c r="E30" i="33"/>
  <c r="D30" i="33"/>
  <c r="C30" i="33"/>
  <c r="B30" i="33"/>
  <c r="L29" i="33"/>
  <c r="K29" i="33"/>
  <c r="H29" i="33"/>
  <c r="G29" i="33"/>
  <c r="F29" i="33"/>
  <c r="E29" i="33"/>
  <c r="D29" i="33"/>
  <c r="C29" i="33"/>
  <c r="B29" i="33"/>
  <c r="L28" i="33"/>
  <c r="K28" i="33"/>
  <c r="H28" i="33"/>
  <c r="G28" i="33"/>
  <c r="F28" i="33"/>
  <c r="E28" i="33"/>
  <c r="C28" i="33"/>
  <c r="B28" i="33"/>
  <c r="L27" i="33"/>
  <c r="K27" i="33"/>
  <c r="H27" i="33"/>
  <c r="G27" i="33"/>
  <c r="F27" i="33"/>
  <c r="E27" i="33"/>
  <c r="D27" i="33"/>
  <c r="C27" i="33"/>
  <c r="B27" i="33"/>
  <c r="L26" i="33"/>
  <c r="K26" i="33"/>
  <c r="H26" i="33"/>
  <c r="G26" i="33"/>
  <c r="F26" i="33"/>
  <c r="E26" i="33"/>
  <c r="D26" i="33"/>
  <c r="C26" i="33"/>
  <c r="B26" i="33"/>
  <c r="L25" i="33"/>
  <c r="K25" i="33"/>
  <c r="H25" i="33"/>
  <c r="G25" i="33"/>
  <c r="F25" i="33"/>
  <c r="E25" i="33"/>
  <c r="D25" i="33"/>
  <c r="C25" i="33"/>
  <c r="B25" i="33"/>
  <c r="L24" i="33"/>
  <c r="K24" i="33"/>
  <c r="H24" i="33"/>
  <c r="G24" i="33"/>
  <c r="F24" i="33"/>
  <c r="E24" i="33"/>
  <c r="C24" i="33"/>
  <c r="L23" i="33"/>
  <c r="K23" i="33"/>
  <c r="H23" i="33"/>
  <c r="G23" i="33"/>
  <c r="F23" i="33"/>
  <c r="E23" i="33"/>
  <c r="D23" i="33"/>
  <c r="C23" i="33"/>
  <c r="B23" i="33"/>
  <c r="L22" i="33"/>
  <c r="K22" i="33"/>
  <c r="H22" i="33"/>
  <c r="G22" i="33"/>
  <c r="F22" i="33"/>
  <c r="E22" i="33"/>
  <c r="D22" i="33"/>
  <c r="C22" i="33"/>
  <c r="B22" i="33"/>
  <c r="L21" i="33"/>
  <c r="K21" i="33"/>
  <c r="H21" i="33"/>
  <c r="G21" i="33"/>
  <c r="F21" i="33"/>
  <c r="E21" i="33"/>
  <c r="D21" i="33"/>
  <c r="C21" i="33"/>
  <c r="B21" i="33"/>
  <c r="L20" i="33"/>
  <c r="K20" i="33"/>
  <c r="H20" i="33"/>
  <c r="G20" i="33"/>
  <c r="F20" i="33"/>
  <c r="E20" i="33"/>
  <c r="D20" i="33"/>
  <c r="C20" i="33"/>
  <c r="B20" i="33"/>
  <c r="L19" i="33"/>
  <c r="K19" i="33"/>
  <c r="H19" i="33"/>
  <c r="G19" i="33"/>
  <c r="F19" i="33"/>
  <c r="E19" i="33"/>
  <c r="D19" i="33"/>
  <c r="C19" i="33"/>
  <c r="B19" i="33"/>
  <c r="L18" i="33"/>
  <c r="K18" i="33"/>
  <c r="I18" i="33"/>
  <c r="H18" i="33"/>
  <c r="G18" i="33"/>
  <c r="F18" i="33"/>
  <c r="E18" i="33"/>
  <c r="D18" i="33"/>
  <c r="C18" i="33"/>
  <c r="B18" i="33"/>
  <c r="L17" i="33"/>
  <c r="K17" i="33"/>
  <c r="H17" i="33"/>
  <c r="G17" i="33"/>
  <c r="F17" i="33"/>
  <c r="D17" i="33"/>
  <c r="C17" i="33"/>
  <c r="L16" i="33"/>
  <c r="K16" i="33"/>
  <c r="H16" i="33"/>
  <c r="G16" i="33"/>
  <c r="F16" i="33"/>
  <c r="E16" i="33"/>
  <c r="D16" i="33"/>
  <c r="C16" i="33"/>
  <c r="B16" i="33"/>
  <c r="H15" i="33"/>
  <c r="G15" i="33"/>
  <c r="F15" i="33"/>
  <c r="E15" i="33"/>
  <c r="D15" i="33"/>
  <c r="C15" i="33"/>
  <c r="H14" i="33"/>
  <c r="G14" i="33"/>
  <c r="F14" i="33"/>
  <c r="E14" i="33"/>
  <c r="D14" i="33"/>
  <c r="C14" i="33"/>
  <c r="H13" i="33"/>
  <c r="G13" i="33"/>
  <c r="F13" i="33"/>
  <c r="E13" i="33"/>
  <c r="D13" i="33"/>
  <c r="C13" i="33"/>
  <c r="H12" i="33"/>
  <c r="G12" i="33"/>
  <c r="F12" i="33"/>
  <c r="E12" i="33"/>
  <c r="D12" i="33"/>
  <c r="C12" i="33"/>
  <c r="L11" i="33"/>
  <c r="K11" i="33"/>
  <c r="I11" i="33"/>
  <c r="H11" i="33"/>
  <c r="G11" i="33"/>
  <c r="F11" i="33"/>
  <c r="E11" i="33"/>
  <c r="D11" i="33"/>
  <c r="C11" i="33"/>
  <c r="B11" i="33"/>
  <c r="D4" i="33"/>
  <c r="C45" i="32"/>
  <c r="B45" i="32"/>
  <c r="J44" i="32"/>
  <c r="I43" i="33"/>
  <c r="I42" i="33"/>
  <c r="J41" i="32"/>
  <c r="I40" i="33"/>
  <c r="J39" i="32"/>
  <c r="J38" i="32"/>
  <c r="J38" i="33" s="1"/>
  <c r="J36" i="32"/>
  <c r="J36" i="33" s="1"/>
  <c r="I35" i="33"/>
  <c r="I34" i="33"/>
  <c r="J33" i="32"/>
  <c r="J33" i="33" s="1"/>
  <c r="I32" i="33"/>
  <c r="J31" i="32"/>
  <c r="J31" i="33" s="1"/>
  <c r="J30" i="32"/>
  <c r="J30" i="33" s="1"/>
  <c r="I29" i="33"/>
  <c r="I28" i="33"/>
  <c r="D28" i="32"/>
  <c r="D28" i="33" s="1"/>
  <c r="J27" i="32"/>
  <c r="J27" i="33" s="1"/>
  <c r="I26" i="33"/>
  <c r="I25" i="33"/>
  <c r="J24" i="32"/>
  <c r="J24" i="33" s="1"/>
  <c r="D24" i="32"/>
  <c r="J23" i="32"/>
  <c r="J23" i="33" s="1"/>
  <c r="J22" i="32"/>
  <c r="J22" i="33" s="1"/>
  <c r="I21" i="33"/>
  <c r="J20" i="32"/>
  <c r="J20" i="33" s="1"/>
  <c r="J19" i="32"/>
  <c r="J19" i="33" s="1"/>
  <c r="J18" i="32"/>
  <c r="J18" i="33" s="1"/>
  <c r="J17" i="32"/>
  <c r="J17" i="33" s="1"/>
  <c r="I16" i="33"/>
  <c r="J15" i="32"/>
  <c r="J15" i="33" s="1"/>
  <c r="J14" i="32"/>
  <c r="J14" i="33" s="1"/>
  <c r="I13" i="33"/>
  <c r="I12" i="33"/>
  <c r="J11" i="32"/>
  <c r="D4" i="32"/>
  <c r="V44" i="31"/>
  <c r="S44" i="31"/>
  <c r="R44" i="31"/>
  <c r="Q44" i="31"/>
  <c r="P44" i="31"/>
  <c r="O44" i="31"/>
  <c r="N44" i="31"/>
  <c r="M44" i="31"/>
  <c r="L44" i="31"/>
  <c r="J44" i="31"/>
  <c r="I44" i="31"/>
  <c r="H44" i="31"/>
  <c r="G44" i="31"/>
  <c r="F44" i="31"/>
  <c r="E44" i="31"/>
  <c r="D44" i="31"/>
  <c r="C44" i="31"/>
  <c r="B44" i="31"/>
  <c r="V43" i="31"/>
  <c r="U43" i="31"/>
  <c r="T43" i="31"/>
  <c r="O43" i="31"/>
  <c r="N43" i="31"/>
  <c r="M43" i="31"/>
  <c r="L43" i="31"/>
  <c r="I43" i="31"/>
  <c r="H43" i="31"/>
  <c r="G43" i="31"/>
  <c r="F43" i="31"/>
  <c r="E43" i="31"/>
  <c r="D43" i="31"/>
  <c r="C43" i="31"/>
  <c r="V42" i="31"/>
  <c r="U42" i="31"/>
  <c r="T42" i="31"/>
  <c r="S42" i="31"/>
  <c r="R42" i="31"/>
  <c r="Q42" i="31"/>
  <c r="O42" i="31"/>
  <c r="N42" i="31"/>
  <c r="M42" i="31"/>
  <c r="L42" i="31"/>
  <c r="I42" i="31"/>
  <c r="H42" i="31"/>
  <c r="G42" i="31"/>
  <c r="F42" i="31"/>
  <c r="E42" i="31"/>
  <c r="D42" i="31"/>
  <c r="C42" i="31"/>
  <c r="B42" i="31"/>
  <c r="V41" i="31"/>
  <c r="U41" i="31"/>
  <c r="T41" i="31"/>
  <c r="O41" i="31"/>
  <c r="N41" i="31"/>
  <c r="M41" i="31"/>
  <c r="L41" i="31"/>
  <c r="J41" i="31"/>
  <c r="I41" i="31"/>
  <c r="H41" i="31"/>
  <c r="G41" i="31"/>
  <c r="F41" i="31"/>
  <c r="E41" i="31"/>
  <c r="D41" i="31"/>
  <c r="C41" i="31"/>
  <c r="S40" i="31"/>
  <c r="R40" i="31"/>
  <c r="Q40" i="31"/>
  <c r="P40" i="31"/>
  <c r="O40" i="31"/>
  <c r="N40" i="31"/>
  <c r="M40" i="31"/>
  <c r="L40" i="31"/>
  <c r="I40" i="31"/>
  <c r="H40" i="31"/>
  <c r="G40" i="31"/>
  <c r="F40" i="31"/>
  <c r="E40" i="31"/>
  <c r="D40" i="31"/>
  <c r="C40" i="31"/>
  <c r="B40" i="31"/>
  <c r="V39" i="31"/>
  <c r="T39" i="31"/>
  <c r="O39" i="31"/>
  <c r="K39" i="31"/>
  <c r="J39" i="31"/>
  <c r="I39" i="31"/>
  <c r="H39" i="31"/>
  <c r="G39" i="31"/>
  <c r="E39" i="31"/>
  <c r="D39" i="31"/>
  <c r="C39" i="31"/>
  <c r="V38" i="31"/>
  <c r="U38" i="31"/>
  <c r="T38" i="31"/>
  <c r="O38" i="31"/>
  <c r="J38" i="31"/>
  <c r="I38" i="31"/>
  <c r="H38" i="31"/>
  <c r="G38" i="31"/>
  <c r="E38" i="31"/>
  <c r="D38" i="31"/>
  <c r="C38" i="31"/>
  <c r="V37" i="31"/>
  <c r="U37" i="31"/>
  <c r="T37" i="31"/>
  <c r="S37" i="31"/>
  <c r="R37" i="31"/>
  <c r="Q37" i="31"/>
  <c r="P37" i="31"/>
  <c r="O37" i="31"/>
  <c r="N37" i="31"/>
  <c r="M37" i="31"/>
  <c r="L37" i="31"/>
  <c r="I37" i="31"/>
  <c r="H37" i="31"/>
  <c r="G37" i="31"/>
  <c r="F37" i="31"/>
  <c r="E37" i="31"/>
  <c r="D37" i="31"/>
  <c r="C37" i="31"/>
  <c r="B37" i="31"/>
  <c r="V36" i="31"/>
  <c r="U36" i="31"/>
  <c r="T36" i="31"/>
  <c r="P36" i="31"/>
  <c r="O36" i="31"/>
  <c r="N36" i="31"/>
  <c r="M36" i="31"/>
  <c r="L36" i="31"/>
  <c r="I36" i="31"/>
  <c r="H36" i="31"/>
  <c r="G36" i="31"/>
  <c r="F36" i="31"/>
  <c r="E36" i="31"/>
  <c r="D36" i="31"/>
  <c r="C36" i="31"/>
  <c r="V35" i="31"/>
  <c r="U35" i="31"/>
  <c r="T35" i="31"/>
  <c r="S35" i="31"/>
  <c r="R35" i="31"/>
  <c r="Q35" i="31"/>
  <c r="O35" i="31"/>
  <c r="N35" i="31"/>
  <c r="M35" i="31"/>
  <c r="L35" i="31"/>
  <c r="I35" i="31"/>
  <c r="H35" i="31"/>
  <c r="G35" i="31"/>
  <c r="F35" i="31"/>
  <c r="E35" i="31"/>
  <c r="D35" i="31"/>
  <c r="C35" i="31"/>
  <c r="B35" i="31"/>
  <c r="V34" i="31"/>
  <c r="U34" i="31"/>
  <c r="T34" i="31"/>
  <c r="P34" i="31"/>
  <c r="O34" i="31"/>
  <c r="N34" i="31"/>
  <c r="M34" i="31"/>
  <c r="L34" i="31"/>
  <c r="J34" i="31"/>
  <c r="I34" i="31"/>
  <c r="H34" i="31"/>
  <c r="G34" i="31"/>
  <c r="F34" i="31"/>
  <c r="E34" i="31"/>
  <c r="D34" i="31"/>
  <c r="C34" i="31"/>
  <c r="V33" i="31"/>
  <c r="U33" i="31"/>
  <c r="T33" i="31"/>
  <c r="S33" i="31"/>
  <c r="R33" i="31"/>
  <c r="Q33" i="31"/>
  <c r="P33" i="31"/>
  <c r="O33" i="31"/>
  <c r="N33" i="31"/>
  <c r="M33" i="31"/>
  <c r="L33" i="31"/>
  <c r="I33" i="31"/>
  <c r="H33" i="31"/>
  <c r="G33" i="31"/>
  <c r="F33" i="31"/>
  <c r="E33" i="31"/>
  <c r="D33" i="31"/>
  <c r="C33" i="31"/>
  <c r="B33" i="31"/>
  <c r="S32" i="31"/>
  <c r="Q32" i="31"/>
  <c r="O32" i="31"/>
  <c r="N32" i="31"/>
  <c r="M32" i="31"/>
  <c r="L32" i="31"/>
  <c r="I32" i="31"/>
  <c r="H32" i="31"/>
  <c r="G32" i="31"/>
  <c r="F32" i="31"/>
  <c r="E32" i="31"/>
  <c r="D32" i="31"/>
  <c r="C32" i="31"/>
  <c r="B32" i="31"/>
  <c r="V31" i="31"/>
  <c r="U31" i="31"/>
  <c r="S31" i="31"/>
  <c r="R31" i="31"/>
  <c r="Q31" i="31"/>
  <c r="P31" i="31"/>
  <c r="O31" i="31"/>
  <c r="N31" i="31"/>
  <c r="M31" i="31"/>
  <c r="L31" i="31"/>
  <c r="J31" i="31"/>
  <c r="I31" i="31"/>
  <c r="H31" i="31"/>
  <c r="G31" i="31"/>
  <c r="F31" i="31"/>
  <c r="E31" i="31"/>
  <c r="D31" i="31"/>
  <c r="C31" i="31"/>
  <c r="B31" i="31"/>
  <c r="V30" i="31"/>
  <c r="U30" i="31"/>
  <c r="T30" i="31"/>
  <c r="S30" i="31"/>
  <c r="R30" i="31"/>
  <c r="Q30" i="31"/>
  <c r="O30" i="31"/>
  <c r="N30" i="31"/>
  <c r="M30" i="31"/>
  <c r="L30" i="31"/>
  <c r="I30" i="31"/>
  <c r="H30" i="31"/>
  <c r="G30" i="31"/>
  <c r="F30" i="31"/>
  <c r="E30" i="31"/>
  <c r="D30" i="31"/>
  <c r="C30" i="31"/>
  <c r="B30" i="31"/>
  <c r="S29" i="31"/>
  <c r="R29" i="31"/>
  <c r="Q29" i="31"/>
  <c r="P29" i="31"/>
  <c r="O29" i="31"/>
  <c r="N29" i="31"/>
  <c r="M29" i="31"/>
  <c r="L29" i="31"/>
  <c r="I29" i="31"/>
  <c r="H29" i="31"/>
  <c r="G29" i="31"/>
  <c r="F29" i="31"/>
  <c r="E29" i="31"/>
  <c r="D29" i="31"/>
  <c r="C29" i="31"/>
  <c r="B29" i="31"/>
  <c r="S28" i="31"/>
  <c r="R28" i="31"/>
  <c r="Q28" i="31"/>
  <c r="O28" i="31"/>
  <c r="N28" i="31"/>
  <c r="M28" i="31"/>
  <c r="L28" i="31"/>
  <c r="I28" i="31"/>
  <c r="H28" i="31"/>
  <c r="G28" i="31"/>
  <c r="F28" i="31"/>
  <c r="E28" i="31"/>
  <c r="D28" i="31"/>
  <c r="C28" i="31"/>
  <c r="B28" i="31"/>
  <c r="U27" i="31"/>
  <c r="S27" i="31"/>
  <c r="R27" i="31"/>
  <c r="Q27" i="31"/>
  <c r="O27" i="31"/>
  <c r="N27" i="31"/>
  <c r="M27" i="31"/>
  <c r="L27" i="31"/>
  <c r="J27" i="31"/>
  <c r="I27" i="31"/>
  <c r="H27" i="31"/>
  <c r="G27" i="31"/>
  <c r="F27" i="31"/>
  <c r="E27" i="31"/>
  <c r="D27" i="31"/>
  <c r="C27" i="31"/>
  <c r="B27" i="31"/>
  <c r="S26" i="31"/>
  <c r="Q26" i="31"/>
  <c r="O26" i="31"/>
  <c r="N26" i="31"/>
  <c r="M26" i="31"/>
  <c r="L26" i="31"/>
  <c r="J26" i="31"/>
  <c r="I26" i="31"/>
  <c r="H26" i="31"/>
  <c r="G26" i="31"/>
  <c r="F26" i="31"/>
  <c r="E26" i="31"/>
  <c r="D26" i="31"/>
  <c r="C26" i="31"/>
  <c r="B26" i="31"/>
  <c r="V25" i="31"/>
  <c r="U25" i="31"/>
  <c r="T25" i="31"/>
  <c r="S25" i="31"/>
  <c r="R25" i="31"/>
  <c r="Q25" i="31"/>
  <c r="P25" i="31"/>
  <c r="O25" i="31"/>
  <c r="N25" i="31"/>
  <c r="M25" i="31"/>
  <c r="L25" i="31"/>
  <c r="I25" i="31"/>
  <c r="H25" i="31"/>
  <c r="G25" i="31"/>
  <c r="F25" i="31"/>
  <c r="E25" i="31"/>
  <c r="D25" i="31"/>
  <c r="C25" i="31"/>
  <c r="B25" i="31"/>
  <c r="P24" i="31"/>
  <c r="O24" i="31"/>
  <c r="N24" i="31"/>
  <c r="M24" i="31"/>
  <c r="L24" i="31"/>
  <c r="J24" i="31"/>
  <c r="I24" i="31"/>
  <c r="H24" i="31"/>
  <c r="G24" i="31"/>
  <c r="F24" i="31"/>
  <c r="E24" i="31"/>
  <c r="D24" i="31"/>
  <c r="C24" i="31"/>
  <c r="U23" i="31"/>
  <c r="T23" i="31"/>
  <c r="S23" i="31"/>
  <c r="R23" i="31"/>
  <c r="Q23" i="31"/>
  <c r="O23" i="31"/>
  <c r="N23" i="31"/>
  <c r="M23" i="31"/>
  <c r="L23" i="31"/>
  <c r="I23" i="31"/>
  <c r="H23" i="31"/>
  <c r="G23" i="31"/>
  <c r="F23" i="31"/>
  <c r="E23" i="31"/>
  <c r="D23" i="31"/>
  <c r="C23" i="31"/>
  <c r="B23" i="31"/>
  <c r="S22" i="31"/>
  <c r="R22" i="31"/>
  <c r="Q22" i="31"/>
  <c r="O22" i="31"/>
  <c r="N22" i="31"/>
  <c r="M22" i="31"/>
  <c r="L22" i="31"/>
  <c r="J22" i="31"/>
  <c r="I22" i="31"/>
  <c r="H22" i="31"/>
  <c r="G22" i="31"/>
  <c r="F22" i="31"/>
  <c r="E22" i="31"/>
  <c r="D22" i="31"/>
  <c r="C22" i="31"/>
  <c r="B22" i="31"/>
  <c r="S21" i="31"/>
  <c r="Q21" i="31"/>
  <c r="O21" i="31"/>
  <c r="N21" i="31"/>
  <c r="M21" i="31"/>
  <c r="L21" i="31"/>
  <c r="I21" i="31"/>
  <c r="H21" i="31"/>
  <c r="G21" i="31"/>
  <c r="F21" i="31"/>
  <c r="E21" i="31"/>
  <c r="D21" i="31"/>
  <c r="C21" i="31"/>
  <c r="B21" i="31"/>
  <c r="S20" i="31"/>
  <c r="R20" i="31"/>
  <c r="Q20" i="31"/>
  <c r="P20" i="31"/>
  <c r="O20" i="31"/>
  <c r="N20" i="31"/>
  <c r="M20" i="31"/>
  <c r="L20" i="31"/>
  <c r="J20" i="31"/>
  <c r="I20" i="31"/>
  <c r="H20" i="31"/>
  <c r="G20" i="31"/>
  <c r="F20" i="31"/>
  <c r="E20" i="31"/>
  <c r="D20" i="31"/>
  <c r="C20" i="31"/>
  <c r="B20" i="31"/>
  <c r="U19" i="31"/>
  <c r="T19" i="31"/>
  <c r="S19" i="31"/>
  <c r="R19" i="31"/>
  <c r="Q19" i="31"/>
  <c r="O19" i="31"/>
  <c r="N19" i="31"/>
  <c r="M19" i="31"/>
  <c r="L19" i="31"/>
  <c r="I19" i="31"/>
  <c r="H19" i="31"/>
  <c r="G19" i="31"/>
  <c r="F19" i="31"/>
  <c r="E19" i="31"/>
  <c r="D19" i="31"/>
  <c r="C19" i="31"/>
  <c r="B19" i="31"/>
  <c r="S18" i="31"/>
  <c r="R18" i="31"/>
  <c r="Q18" i="31"/>
  <c r="P18" i="31"/>
  <c r="O18" i="31"/>
  <c r="N18" i="31"/>
  <c r="M18" i="31"/>
  <c r="L18" i="31"/>
  <c r="J18" i="31"/>
  <c r="I18" i="31"/>
  <c r="H18" i="31"/>
  <c r="G18" i="31"/>
  <c r="F18" i="31"/>
  <c r="E18" i="31"/>
  <c r="D18" i="31"/>
  <c r="C18" i="31"/>
  <c r="B18" i="31"/>
  <c r="V17" i="31"/>
  <c r="U17" i="31"/>
  <c r="T17" i="31"/>
  <c r="P17" i="31"/>
  <c r="M17" i="31"/>
  <c r="L17" i="31"/>
  <c r="J17" i="31"/>
  <c r="I17" i="31"/>
  <c r="H17" i="31"/>
  <c r="G17" i="31"/>
  <c r="F17" i="31"/>
  <c r="D17" i="31"/>
  <c r="C17" i="31"/>
  <c r="S16" i="31"/>
  <c r="R16" i="31"/>
  <c r="Q16" i="31"/>
  <c r="P16" i="31"/>
  <c r="O16" i="31"/>
  <c r="N16" i="31"/>
  <c r="M16" i="31"/>
  <c r="L16" i="31"/>
  <c r="I16" i="31"/>
  <c r="H16" i="31"/>
  <c r="G16" i="31"/>
  <c r="F16" i="31"/>
  <c r="E16" i="31"/>
  <c r="D16" i="31"/>
  <c r="C16" i="31"/>
  <c r="B16" i="31"/>
  <c r="B45" i="31" s="1"/>
  <c r="S15" i="31"/>
  <c r="R15" i="31"/>
  <c r="Q15" i="31"/>
  <c r="J15" i="31"/>
  <c r="I15" i="31"/>
  <c r="H15" i="31"/>
  <c r="G15" i="31"/>
  <c r="E15" i="31"/>
  <c r="D15" i="31"/>
  <c r="C15" i="31"/>
  <c r="S14" i="31"/>
  <c r="R14" i="31"/>
  <c r="Q14" i="31"/>
  <c r="J14" i="31"/>
  <c r="I14" i="31"/>
  <c r="H14" i="31"/>
  <c r="G14" i="31"/>
  <c r="E14" i="31"/>
  <c r="D14" i="31"/>
  <c r="C14" i="31"/>
  <c r="V13" i="31"/>
  <c r="U13" i="31"/>
  <c r="T13" i="31"/>
  <c r="S13" i="31"/>
  <c r="R13" i="31"/>
  <c r="Q13" i="31"/>
  <c r="I13" i="31"/>
  <c r="H13" i="31"/>
  <c r="G13" i="31"/>
  <c r="E13" i="31"/>
  <c r="D13" i="31"/>
  <c r="C13" i="31"/>
  <c r="T12" i="31"/>
  <c r="S12" i="31"/>
  <c r="R12" i="31"/>
  <c r="Q12" i="31"/>
  <c r="I12" i="31"/>
  <c r="H12" i="31"/>
  <c r="G12" i="31"/>
  <c r="E12" i="31"/>
  <c r="D12" i="31"/>
  <c r="C12" i="31"/>
  <c r="V11" i="31"/>
  <c r="U11" i="31"/>
  <c r="T11" i="31"/>
  <c r="S11" i="31"/>
  <c r="R11" i="31"/>
  <c r="Q11" i="31"/>
  <c r="O11" i="31"/>
  <c r="N11" i="31"/>
  <c r="M11" i="31"/>
  <c r="L11" i="31"/>
  <c r="I11" i="31"/>
  <c r="H11" i="31"/>
  <c r="G11" i="31"/>
  <c r="F11" i="31"/>
  <c r="E11" i="31"/>
  <c r="D11" i="31"/>
  <c r="C11" i="31"/>
  <c r="B11" i="31"/>
  <c r="C45" i="30"/>
  <c r="B45" i="30"/>
  <c r="U44" i="31"/>
  <c r="T44" i="31"/>
  <c r="P44" i="30"/>
  <c r="K44" i="30"/>
  <c r="K44" i="31" s="1"/>
  <c r="P42" i="30"/>
  <c r="P42" i="31" s="1"/>
  <c r="K42" i="30"/>
  <c r="K42" i="31" s="1"/>
  <c r="J42" i="31"/>
  <c r="K41" i="30"/>
  <c r="V40" i="31"/>
  <c r="U40" i="31"/>
  <c r="T40" i="31"/>
  <c r="P40" i="30"/>
  <c r="U39" i="31"/>
  <c r="P39" i="30"/>
  <c r="K39" i="30"/>
  <c r="K38" i="30"/>
  <c r="K38" i="31" s="1"/>
  <c r="P37" i="30"/>
  <c r="J37" i="31"/>
  <c r="J36" i="31"/>
  <c r="P35" i="30"/>
  <c r="P35" i="31" s="1"/>
  <c r="J35" i="31"/>
  <c r="K34" i="30"/>
  <c r="K34" i="31" s="1"/>
  <c r="P33" i="30"/>
  <c r="K33" i="30"/>
  <c r="K33" i="31" s="1"/>
  <c r="R32" i="30"/>
  <c r="R32" i="31" s="1"/>
  <c r="P32" i="30"/>
  <c r="P32" i="31" s="1"/>
  <c r="J32" i="31"/>
  <c r="T31" i="31"/>
  <c r="P31" i="30"/>
  <c r="K31" i="30"/>
  <c r="K31" i="31" s="1"/>
  <c r="P30" i="30"/>
  <c r="P30" i="31" s="1"/>
  <c r="J30" i="31"/>
  <c r="P29" i="30"/>
  <c r="J29" i="31"/>
  <c r="P28" i="30"/>
  <c r="P28" i="31" s="1"/>
  <c r="J28" i="31"/>
  <c r="D28" i="30"/>
  <c r="T27" i="31"/>
  <c r="P27" i="30"/>
  <c r="P27" i="31" s="1"/>
  <c r="K27" i="30"/>
  <c r="K27" i="31" s="1"/>
  <c r="V26" i="31"/>
  <c r="U26" i="31"/>
  <c r="R26" i="30"/>
  <c r="R26" i="31" s="1"/>
  <c r="P26" i="30"/>
  <c r="P26" i="31" s="1"/>
  <c r="K26" i="30"/>
  <c r="K26" i="31" s="1"/>
  <c r="P25" i="30"/>
  <c r="K25" i="30"/>
  <c r="K25" i="31" s="1"/>
  <c r="K24" i="30"/>
  <c r="K24" i="31" s="1"/>
  <c r="D24" i="30"/>
  <c r="P23" i="30"/>
  <c r="P23" i="31" s="1"/>
  <c r="J23" i="31"/>
  <c r="V22" i="31"/>
  <c r="U22" i="31"/>
  <c r="T22" i="31"/>
  <c r="P22" i="30"/>
  <c r="P22" i="31" s="1"/>
  <c r="K22" i="30"/>
  <c r="K22" i="31" s="1"/>
  <c r="V21" i="31"/>
  <c r="U21" i="31"/>
  <c r="T21" i="31"/>
  <c r="R21" i="30"/>
  <c r="R21" i="31" s="1"/>
  <c r="P21" i="30"/>
  <c r="P21" i="31" s="1"/>
  <c r="J21" i="31"/>
  <c r="P20" i="30"/>
  <c r="K20" i="30"/>
  <c r="K20" i="31" s="1"/>
  <c r="P19" i="30"/>
  <c r="P19" i="31" s="1"/>
  <c r="J19" i="31"/>
  <c r="V18" i="31"/>
  <c r="U18" i="31"/>
  <c r="T18" i="31"/>
  <c r="P18" i="30"/>
  <c r="K18" i="30"/>
  <c r="K18" i="31" s="1"/>
  <c r="K17" i="30"/>
  <c r="K17" i="31" s="1"/>
  <c r="P16" i="30"/>
  <c r="V15" i="31"/>
  <c r="U15" i="31"/>
  <c r="T15" i="31"/>
  <c r="K15" i="30"/>
  <c r="K15" i="31" s="1"/>
  <c r="V14" i="31"/>
  <c r="K14" i="30"/>
  <c r="K14" i="31" s="1"/>
  <c r="K13" i="30"/>
  <c r="K13" i="31" s="1"/>
  <c r="J12" i="31"/>
  <c r="P11" i="30"/>
  <c r="P11" i="31" s="1"/>
  <c r="J11" i="31"/>
  <c r="E44" i="29"/>
  <c r="D44" i="29"/>
  <c r="K43" i="29"/>
  <c r="J43" i="29"/>
  <c r="I43" i="29"/>
  <c r="F43" i="29"/>
  <c r="E43" i="29"/>
  <c r="D43" i="29"/>
  <c r="K42" i="29"/>
  <c r="J42" i="29"/>
  <c r="I42" i="29"/>
  <c r="H42" i="29"/>
  <c r="F42" i="29"/>
  <c r="E42" i="29"/>
  <c r="D42" i="29"/>
  <c r="K41" i="29"/>
  <c r="J41" i="29"/>
  <c r="I41" i="29"/>
  <c r="E41" i="29"/>
  <c r="D41" i="29"/>
  <c r="K40" i="29"/>
  <c r="J40" i="29"/>
  <c r="I40" i="29"/>
  <c r="H40" i="29"/>
  <c r="G40" i="29"/>
  <c r="E40" i="29"/>
  <c r="D40" i="29"/>
  <c r="K39" i="29"/>
  <c r="J39" i="29"/>
  <c r="I39" i="29"/>
  <c r="F39" i="29"/>
  <c r="E39" i="29"/>
  <c r="D39" i="29"/>
  <c r="J38" i="29"/>
  <c r="F38" i="29"/>
  <c r="E38" i="29"/>
  <c r="K37" i="29"/>
  <c r="J37" i="29"/>
  <c r="I37" i="29"/>
  <c r="H37" i="29"/>
  <c r="G37" i="29"/>
  <c r="F37" i="29"/>
  <c r="E37" i="29"/>
  <c r="D37" i="29"/>
  <c r="K36" i="29"/>
  <c r="J36" i="29"/>
  <c r="I36" i="29"/>
  <c r="G36" i="29"/>
  <c r="E36" i="29"/>
  <c r="D36" i="29"/>
  <c r="K35" i="29"/>
  <c r="J35" i="29"/>
  <c r="E35" i="29"/>
  <c r="D35" i="29"/>
  <c r="K34" i="29"/>
  <c r="J34" i="29"/>
  <c r="I34" i="29"/>
  <c r="H34" i="29"/>
  <c r="G34" i="29"/>
  <c r="E34" i="29"/>
  <c r="D34" i="29"/>
  <c r="K33" i="29"/>
  <c r="J33" i="29"/>
  <c r="I33" i="29"/>
  <c r="F33" i="29"/>
  <c r="E33" i="29"/>
  <c r="D33" i="29"/>
  <c r="K32" i="29"/>
  <c r="J32" i="29"/>
  <c r="I32" i="29"/>
  <c r="F32" i="29"/>
  <c r="E32" i="29"/>
  <c r="D32" i="29"/>
  <c r="K31" i="29"/>
  <c r="J31" i="29"/>
  <c r="I31" i="29"/>
  <c r="E31" i="29"/>
  <c r="D31" i="29"/>
  <c r="K30" i="29"/>
  <c r="J30" i="29"/>
  <c r="I30" i="29"/>
  <c r="H30" i="29"/>
  <c r="G30" i="29"/>
  <c r="E30" i="29"/>
  <c r="D30" i="29"/>
  <c r="K29" i="29"/>
  <c r="J29" i="29"/>
  <c r="I29" i="29"/>
  <c r="E29" i="29"/>
  <c r="D29" i="29"/>
  <c r="K28" i="29"/>
  <c r="J28" i="29"/>
  <c r="I28" i="29"/>
  <c r="H28" i="29"/>
  <c r="G28" i="29"/>
  <c r="F28" i="29"/>
  <c r="E28" i="29"/>
  <c r="D28" i="29"/>
  <c r="K27" i="29"/>
  <c r="J27" i="29"/>
  <c r="I27" i="29"/>
  <c r="E27" i="29"/>
  <c r="D27" i="29"/>
  <c r="K26" i="29"/>
  <c r="J26" i="29"/>
  <c r="I26" i="29"/>
  <c r="F26" i="29"/>
  <c r="E26" i="29"/>
  <c r="D26" i="29"/>
  <c r="K25" i="29"/>
  <c r="J25" i="29"/>
  <c r="I25" i="29"/>
  <c r="G25" i="29"/>
  <c r="F25" i="29"/>
  <c r="E25" i="29"/>
  <c r="D25" i="29"/>
  <c r="C25" i="29"/>
  <c r="K24" i="29"/>
  <c r="J24" i="29"/>
  <c r="I24" i="29"/>
  <c r="H24" i="29"/>
  <c r="F24" i="29"/>
  <c r="E24" i="29"/>
  <c r="D24" i="29"/>
  <c r="K23" i="29"/>
  <c r="J23" i="29"/>
  <c r="I23" i="29"/>
  <c r="F23" i="29"/>
  <c r="E23" i="29"/>
  <c r="D23" i="29"/>
  <c r="K22" i="29"/>
  <c r="J22" i="29"/>
  <c r="I22" i="29"/>
  <c r="H22" i="29"/>
  <c r="G22" i="29"/>
  <c r="F22" i="29"/>
  <c r="E22" i="29"/>
  <c r="D22" i="29"/>
  <c r="K21" i="29"/>
  <c r="J21" i="29"/>
  <c r="I21" i="29"/>
  <c r="F21" i="29"/>
  <c r="E21" i="29"/>
  <c r="D21" i="29"/>
  <c r="K20" i="29"/>
  <c r="J20" i="29"/>
  <c r="I20" i="29"/>
  <c r="H20" i="29"/>
  <c r="F20" i="29"/>
  <c r="E20" i="29"/>
  <c r="D20" i="29"/>
  <c r="K19" i="29"/>
  <c r="J19" i="29"/>
  <c r="I19" i="29"/>
  <c r="F19" i="29"/>
  <c r="E19" i="29"/>
  <c r="D19" i="29"/>
  <c r="K18" i="29"/>
  <c r="J18" i="29"/>
  <c r="I18" i="29"/>
  <c r="H18" i="29"/>
  <c r="G18" i="29"/>
  <c r="E18" i="29"/>
  <c r="D18" i="29"/>
  <c r="F17" i="29"/>
  <c r="E17" i="29"/>
  <c r="H16" i="29"/>
  <c r="G16" i="29"/>
  <c r="F16" i="29"/>
  <c r="E16" i="29"/>
  <c r="E15" i="29"/>
  <c r="E14" i="29"/>
  <c r="K13" i="29"/>
  <c r="J13" i="29"/>
  <c r="I13" i="29"/>
  <c r="E13" i="29"/>
  <c r="D13" i="29"/>
  <c r="C13" i="29"/>
  <c r="E4" i="29"/>
  <c r="C44" i="28"/>
  <c r="C44" i="29" s="1"/>
  <c r="H43" i="29"/>
  <c r="G42" i="29"/>
  <c r="F41" i="29"/>
  <c r="H41" i="29"/>
  <c r="F40" i="29"/>
  <c r="G39" i="29"/>
  <c r="H39" i="29"/>
  <c r="H38" i="29"/>
  <c r="G35" i="29"/>
  <c r="G41" i="29"/>
  <c r="F36" i="29"/>
  <c r="H36" i="29"/>
  <c r="H35" i="29"/>
  <c r="F35" i="29"/>
  <c r="F34" i="29"/>
  <c r="H33" i="29"/>
  <c r="G33" i="29"/>
  <c r="H32" i="29"/>
  <c r="G32" i="29"/>
  <c r="H31" i="29"/>
  <c r="F31" i="29"/>
  <c r="G23" i="29"/>
  <c r="F30" i="29"/>
  <c r="H29" i="29"/>
  <c r="G29" i="29"/>
  <c r="F29" i="29"/>
  <c r="G31" i="29"/>
  <c r="H27" i="29"/>
  <c r="F27" i="29"/>
  <c r="H26" i="29"/>
  <c r="G26" i="29"/>
  <c r="H25" i="29"/>
  <c r="G27" i="29"/>
  <c r="H23" i="29"/>
  <c r="G24" i="29"/>
  <c r="H21" i="29"/>
  <c r="G20" i="29"/>
  <c r="H19" i="29"/>
  <c r="G19" i="29"/>
  <c r="F18" i="29"/>
  <c r="C18" i="28"/>
  <c r="C18" i="29" s="1"/>
  <c r="H17" i="29"/>
  <c r="H15" i="29"/>
  <c r="G15" i="29"/>
  <c r="F15" i="29"/>
  <c r="H14" i="29"/>
  <c r="G17" i="29"/>
  <c r="F14" i="29"/>
  <c r="H53" i="28"/>
  <c r="G13" i="29"/>
  <c r="F13" i="29"/>
  <c r="E4" i="28"/>
  <c r="T51" i="30" l="1"/>
  <c r="T52" i="30" s="1"/>
  <c r="J34" i="32"/>
  <c r="J34" i="33" s="1"/>
  <c r="J42" i="32"/>
  <c r="J42" i="33" s="1"/>
  <c r="D24" i="33"/>
  <c r="J40" i="32"/>
  <c r="J40" i="33" s="1"/>
  <c r="I20" i="33"/>
  <c r="J39" i="33"/>
  <c r="J26" i="32"/>
  <c r="J26" i="33" s="1"/>
  <c r="I17" i="33"/>
  <c r="I24" i="33"/>
  <c r="I31" i="33"/>
  <c r="I39" i="33"/>
  <c r="I27" i="33"/>
  <c r="J35" i="32"/>
  <c r="J35" i="33" s="1"/>
  <c r="B45" i="33"/>
  <c r="I19" i="33"/>
  <c r="I15" i="33"/>
  <c r="I14" i="33"/>
  <c r="I22" i="33"/>
  <c r="I38" i="33"/>
  <c r="C45" i="33"/>
  <c r="J11" i="33"/>
  <c r="J43" i="32"/>
  <c r="J41" i="33"/>
  <c r="J21" i="32"/>
  <c r="J21" i="33" s="1"/>
  <c r="I23" i="33"/>
  <c r="J16" i="32"/>
  <c r="J16" i="33" s="1"/>
  <c r="J25" i="32"/>
  <c r="J25" i="33" s="1"/>
  <c r="I45" i="32"/>
  <c r="J13" i="32"/>
  <c r="J13" i="33" s="1"/>
  <c r="J32" i="32"/>
  <c r="J32" i="33" s="1"/>
  <c r="I30" i="33"/>
  <c r="I36" i="33"/>
  <c r="J28" i="32"/>
  <c r="J28" i="33" s="1"/>
  <c r="I37" i="33"/>
  <c r="J37" i="32"/>
  <c r="J37" i="33" s="1"/>
  <c r="J29" i="32"/>
  <c r="J29" i="33" s="1"/>
  <c r="I33" i="33"/>
  <c r="J12" i="32"/>
  <c r="J43" i="31"/>
  <c r="K43" i="30"/>
  <c r="C45" i="31"/>
  <c r="V48" i="31"/>
  <c r="U48" i="31"/>
  <c r="U50" i="31" s="1"/>
  <c r="T48" i="31"/>
  <c r="T50" i="31" s="1"/>
  <c r="T51" i="31" s="1"/>
  <c r="V49" i="31"/>
  <c r="J40" i="31"/>
  <c r="K40" i="30"/>
  <c r="K40" i="31" s="1"/>
  <c r="K35" i="30"/>
  <c r="K35" i="31" s="1"/>
  <c r="K32" i="30"/>
  <c r="K32" i="31" s="1"/>
  <c r="K28" i="30"/>
  <c r="K28" i="31" s="1"/>
  <c r="U50" i="30"/>
  <c r="U51" i="30" s="1"/>
  <c r="U12" i="31"/>
  <c r="U49" i="31" s="1"/>
  <c r="U45" i="30"/>
  <c r="J13" i="31"/>
  <c r="J45" i="31" s="1"/>
  <c r="K30" i="30"/>
  <c r="K30" i="31" s="1"/>
  <c r="P41" i="30"/>
  <c r="P41" i="31" s="1"/>
  <c r="K41" i="31"/>
  <c r="K16" i="30"/>
  <c r="K16" i="31" s="1"/>
  <c r="J16" i="31"/>
  <c r="J45" i="30"/>
  <c r="V50" i="30"/>
  <c r="V51" i="30" s="1"/>
  <c r="V12" i="31"/>
  <c r="V45" i="31" s="1"/>
  <c r="V45" i="30"/>
  <c r="T45" i="31"/>
  <c r="T49" i="31"/>
  <c r="K11" i="30"/>
  <c r="K21" i="30"/>
  <c r="K21" i="31" s="1"/>
  <c r="K36" i="30"/>
  <c r="K36" i="31" s="1"/>
  <c r="K19" i="30"/>
  <c r="K19" i="31" s="1"/>
  <c r="K23" i="30"/>
  <c r="K23" i="31" s="1"/>
  <c r="K29" i="30"/>
  <c r="K29" i="31" s="1"/>
  <c r="T50" i="30"/>
  <c r="J25" i="31"/>
  <c r="J33" i="31"/>
  <c r="K37" i="30"/>
  <c r="K37" i="31" s="1"/>
  <c r="K12" i="30"/>
  <c r="H55" i="28"/>
  <c r="H13" i="29"/>
  <c r="H44" i="29" s="1"/>
  <c r="G44" i="28"/>
  <c r="G21" i="29"/>
  <c r="H44" i="28"/>
  <c r="G14" i="29"/>
  <c r="G44" i="29" s="1"/>
  <c r="C19" i="28"/>
  <c r="H56" i="28"/>
  <c r="V50" i="31" l="1"/>
  <c r="V51" i="31" s="1"/>
  <c r="I45" i="33"/>
  <c r="J45" i="32"/>
  <c r="J12" i="33"/>
  <c r="J49" i="33" s="1"/>
  <c r="J50" i="32"/>
  <c r="J49" i="32"/>
  <c r="J43" i="33"/>
  <c r="J48" i="33" s="1"/>
  <c r="J50" i="33" s="1"/>
  <c r="K45" i="30"/>
  <c r="K11" i="31"/>
  <c r="K49" i="30"/>
  <c r="K8" i="30"/>
  <c r="L8" i="30"/>
  <c r="M8" i="30" s="1"/>
  <c r="U45" i="31"/>
  <c r="U51" i="31" s="1"/>
  <c r="V52" i="30"/>
  <c r="P43" i="30"/>
  <c r="P43" i="31" s="1"/>
  <c r="K43" i="31"/>
  <c r="U52" i="30"/>
  <c r="K50" i="30"/>
  <c r="K12" i="31"/>
  <c r="K49" i="31" s="1"/>
  <c r="H54" i="28"/>
  <c r="C20" i="28"/>
  <c r="C19" i="29"/>
  <c r="J51" i="32" l="1"/>
  <c r="J52" i="32" s="1"/>
  <c r="K49" i="32"/>
  <c r="J45" i="33"/>
  <c r="J51" i="33" s="1"/>
  <c r="J8" i="32"/>
  <c r="K8" i="32"/>
  <c r="L8" i="32" s="1"/>
  <c r="K51" i="30"/>
  <c r="K52" i="30" s="1"/>
  <c r="K45" i="31"/>
  <c r="K48" i="31"/>
  <c r="K50" i="31" s="1"/>
  <c r="K51" i="31" s="1"/>
  <c r="L50" i="30"/>
  <c r="C21" i="28"/>
  <c r="C20" i="29"/>
  <c r="H57" i="28"/>
  <c r="K50" i="32" l="1"/>
  <c r="L49" i="30"/>
  <c r="I57" i="28"/>
  <c r="H58" i="28"/>
  <c r="I53" i="28"/>
  <c r="I56" i="28"/>
  <c r="I55" i="28"/>
  <c r="I54" i="28"/>
  <c r="C21" i="29"/>
  <c r="C22" i="28"/>
  <c r="C23" i="28" l="1"/>
  <c r="C22" i="29"/>
  <c r="C24" i="28" l="1"/>
  <c r="C23" i="29"/>
  <c r="C24" i="29" l="1"/>
  <c r="C26" i="28"/>
  <c r="C27" i="28" l="1"/>
  <c r="C26" i="29"/>
  <c r="C28" i="28" l="1"/>
  <c r="C27" i="29"/>
  <c r="C29" i="28" l="1"/>
  <c r="C28" i="29"/>
  <c r="C29" i="29" l="1"/>
  <c r="C30" i="28"/>
  <c r="C30" i="29" l="1"/>
  <c r="C31" i="28"/>
  <c r="C32" i="28" l="1"/>
  <c r="C31" i="29"/>
  <c r="C32" i="29" l="1"/>
  <c r="C33" i="28"/>
  <c r="C33" i="29" l="1"/>
  <c r="C34" i="28"/>
  <c r="C34" i="29" l="1"/>
  <c r="C35" i="28"/>
  <c r="C37" i="28" l="1"/>
  <c r="C35" i="29"/>
  <c r="C37" i="29" l="1"/>
  <c r="C36" i="29"/>
  <c r="C40" i="28"/>
  <c r="C39" i="29" l="1"/>
  <c r="C40" i="29"/>
  <c r="C41" i="28"/>
  <c r="C43" i="28" l="1"/>
  <c r="C41" i="29"/>
  <c r="C43" i="29" l="1"/>
  <c r="C42" i="2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<sst xmlns="http://schemas.openxmlformats.org/spreadsheetml/2006/main" count="813" uniqueCount="197">
  <si>
    <t>Mês:</t>
  </si>
  <si>
    <t>→Menu←</t>
  </si>
  <si>
    <t>Trim:</t>
  </si>
  <si>
    <t>Concessões</t>
  </si>
  <si>
    <t>Empresa</t>
  </si>
  <si>
    <t>Contrato</t>
  </si>
  <si>
    <t>Projeto</t>
  </si>
  <si>
    <t>Prazo
(anos)</t>
  </si>
  <si>
    <t>Vencimento</t>
  </si>
  <si>
    <t>Estado de Operação</t>
  </si>
  <si>
    <t>Próxima RTP</t>
  </si>
  <si>
    <t>Índice de Correção</t>
  </si>
  <si>
    <t>Consolidação</t>
  </si>
  <si>
    <t>Linhas de Transmissão (km)</t>
  </si>
  <si>
    <t>Capacidade de Transformação (MVA)</t>
  </si>
  <si>
    <t>Subestações (Qtd)</t>
  </si>
  <si>
    <t>059/2001</t>
  </si>
  <si>
    <t>Operacional</t>
  </si>
  <si>
    <t>IPCA</t>
  </si>
  <si>
    <t>Integral</t>
  </si>
  <si>
    <t>008/2022</t>
  </si>
  <si>
    <t>Piraquê</t>
  </si>
  <si>
    <t>Em construção</t>
  </si>
  <si>
    <t>012/2016</t>
  </si>
  <si>
    <t>PBTE</t>
  </si>
  <si>
    <t>N.A</t>
  </si>
  <si>
    <t>IE Madeira</t>
  </si>
  <si>
    <t>013/2009</t>
  </si>
  <si>
    <t>Lote D</t>
  </si>
  <si>
    <t>Equivalência Patrimonial</t>
  </si>
  <si>
    <t>015/2009</t>
  </si>
  <si>
    <t>Lote F</t>
  </si>
  <si>
    <t>IE Ivaí</t>
  </si>
  <si>
    <t>022/2017</t>
  </si>
  <si>
    <t>Ivaí</t>
  </si>
  <si>
    <t>IE Aguapeí</t>
  </si>
  <si>
    <t>046/2017</t>
  </si>
  <si>
    <t>Aguapeí</t>
  </si>
  <si>
    <t>IE Riacho Grande</t>
  </si>
  <si>
    <t>005/2021</t>
  </si>
  <si>
    <t>Riacho Grande</t>
  </si>
  <si>
    <t>IE Paraguaçu</t>
  </si>
  <si>
    <t>003/2017</t>
  </si>
  <si>
    <t>Paraguaçu</t>
  </si>
  <si>
    <t>Evrecy</t>
  </si>
  <si>
    <t>001/2020</t>
  </si>
  <si>
    <t>Minuano</t>
  </si>
  <si>
    <t>n.a.</t>
  </si>
  <si>
    <t>IGPM</t>
  </si>
  <si>
    <t>IEMG</t>
  </si>
  <si>
    <t>007/2020</t>
  </si>
  <si>
    <t>Triângulo Mineiro</t>
  </si>
  <si>
    <t>004/2007</t>
  </si>
  <si>
    <t>IE Itaúnas</t>
  </si>
  <si>
    <t>018/2017</t>
  </si>
  <si>
    <t>Itaúnas</t>
  </si>
  <si>
    <t>IE Garanhuns</t>
  </si>
  <si>
    <t>022/2011</t>
  </si>
  <si>
    <t>Garanhuns</t>
  </si>
  <si>
    <t>IE Itaquerê</t>
  </si>
  <si>
    <t>027/2017</t>
  </si>
  <si>
    <t>Itaquerê</t>
  </si>
  <si>
    <t>IENNE</t>
  </si>
  <si>
    <t>001/2008</t>
  </si>
  <si>
    <t>IE Serra do Japi</t>
  </si>
  <si>
    <t>026/2009</t>
  </si>
  <si>
    <t>Serra do Japi</t>
  </si>
  <si>
    <t>IE Jaguar 9</t>
  </si>
  <si>
    <t>015/2008</t>
  </si>
  <si>
    <t>IE Biguaçu</t>
  </si>
  <si>
    <t>012/2018</t>
  </si>
  <si>
    <t>Biguaçu</t>
  </si>
  <si>
    <t>IE Aimorés</t>
  </si>
  <si>
    <t>004/2017</t>
  </si>
  <si>
    <t>Aimorés</t>
  </si>
  <si>
    <t>IE Jaguar 6</t>
  </si>
  <si>
    <t>143/2001</t>
  </si>
  <si>
    <t>Botucatu-Xavantes</t>
  </si>
  <si>
    <t>042/2017</t>
  </si>
  <si>
    <t>Bauru</t>
  </si>
  <si>
    <t>IE Jaguar 8</t>
  </si>
  <si>
    <t>011/2022</t>
  </si>
  <si>
    <t>Jacarandá</t>
  </si>
  <si>
    <t>012/2008</t>
  </si>
  <si>
    <t>Piratininga</t>
  </si>
  <si>
    <t>IE Tibagi</t>
  </si>
  <si>
    <t>026/2017</t>
  </si>
  <si>
    <t>Tibagi</t>
  </si>
  <si>
    <t>006/2020</t>
  </si>
  <si>
    <t>Três lagoas</t>
  </si>
  <si>
    <t>IESUL</t>
  </si>
  <si>
    <t>016/2008</t>
  </si>
  <si>
    <t>Forquilinha</t>
  </si>
  <si>
    <t>013/2008</t>
  </si>
  <si>
    <t>Scharlau</t>
  </si>
  <si>
    <t>IE Itapura</t>
  </si>
  <si>
    <t>021/2018</t>
  </si>
  <si>
    <t>Lorena</t>
  </si>
  <si>
    <t>021/2011</t>
  </si>
  <si>
    <t>Itapeti</t>
  </si>
  <si>
    <t>IE Pinheiros</t>
  </si>
  <si>
    <t>018/2008</t>
  </si>
  <si>
    <t>Atibaia II</t>
  </si>
  <si>
    <t>Total</t>
  </si>
  <si>
    <t>Getulina, Mirassol e Aráras</t>
  </si>
  <si>
    <t>Empresas</t>
  </si>
  <si>
    <t>#</t>
  </si>
  <si>
    <t>Fase</t>
  </si>
  <si>
    <t>UF</t>
  </si>
  <si>
    <t>Regime Fiscal²</t>
  </si>
  <si>
    <t>Participação (%)</t>
  </si>
  <si>
    <t>Lucro Real</t>
  </si>
  <si>
    <t>RO / SP / MT / MS / GO</t>
  </si>
  <si>
    <t>PR</t>
  </si>
  <si>
    <t>SP</t>
  </si>
  <si>
    <t>Lucro Presumido</t>
  </si>
  <si>
    <t>BA / MG</t>
  </si>
  <si>
    <t>ES</t>
  </si>
  <si>
    <t>RS</t>
  </si>
  <si>
    <t>MG</t>
  </si>
  <si>
    <t>PI / TO / MA</t>
  </si>
  <si>
    <t>SC</t>
  </si>
  <si>
    <t>MS / SP</t>
  </si>
  <si>
    <t>RS / SC</t>
  </si>
  <si>
    <t>-</t>
  </si>
  <si>
    <r>
      <t xml:space="preserve">² </t>
    </r>
    <r>
      <rPr>
        <sz val="12"/>
        <rFont val="Tahoma"/>
        <family val="2"/>
      </rPr>
      <t>Lucro Presumido: calcula-se presunção de 8% sobre a receita operacional com retenção de 25% de IR sobre o valor presumido. Para o CSLL, calcula-se presunção de 12% sobre a receita operacional com retenção de 9% de CSLL sobre o valor presumido. Lucro Real: 34% de IR + CSLL sobre lucro tributável apurado</t>
    </r>
  </si>
  <si>
    <t>Regime Fiscal</t>
  </si>
  <si>
    <t>RJ/MG</t>
  </si>
  <si>
    <t>MG / ES</t>
  </si>
  <si>
    <t>Itatiaia</t>
  </si>
  <si>
    <t xml:space="preserve">Água Vermelha </t>
  </si>
  <si>
    <t>006/2023</t>
  </si>
  <si>
    <t>Serra Dourada</t>
  </si>
  <si>
    <t>BA/MG</t>
  </si>
  <si>
    <t>012/2023</t>
  </si>
  <si>
    <t>50% / TAESA 50%</t>
  </si>
  <si>
    <t>51% / Chesf 49%</t>
  </si>
  <si>
    <t>014/2023</t>
  </si>
  <si>
    <t>Gross-up Pis/Cofins</t>
  </si>
  <si>
    <t>Área Incentivada (%)</t>
  </si>
  <si>
    <t>Início Benefício Fiscal</t>
  </si>
  <si>
    <t>Fim Benefício Fiscal</t>
  </si>
  <si>
    <t>n.a</t>
  </si>
  <si>
    <t>n.d</t>
  </si>
  <si>
    <t>PE / AL / PB</t>
  </si>
  <si>
    <t>Concessão Paulista</t>
  </si>
  <si>
    <t>Participação ISA ENERGIA BRASIL
(%)</t>
  </si>
  <si>
    <t>ISA ENERGIA BRASIL</t>
  </si>
  <si>
    <t>ISA ENERGIA BRASIL 51% / Furnas 24,5% / Chesf 24,5%</t>
  </si>
  <si>
    <t>Concessions</t>
  </si>
  <si>
    <t>Company</t>
  </si>
  <si>
    <t>Contract</t>
  </si>
  <si>
    <t>Project</t>
  </si>
  <si>
    <t>State</t>
  </si>
  <si>
    <t>Deadline 
(years)</t>
  </si>
  <si>
    <t>Expiration</t>
  </si>
  <si>
    <t>Operational Status</t>
  </si>
  <si>
    <t>Next Tariff Review</t>
  </si>
  <si>
    <t>RAP 
Cycle 2024/2025
(BRLmillion)</t>
  </si>
  <si>
    <t>RAP  ISA ENERGIA BRASIL Cycle 2024/2025 (BRLmillion)</t>
  </si>
  <si>
    <t>Adjustment Index</t>
  </si>
  <si>
    <t>ISA ENERGIA BRASIL's Share
(%)</t>
  </si>
  <si>
    <t>Consolidation</t>
  </si>
  <si>
    <t xml:space="preserve">Pis/Cofins Gross-up </t>
  </si>
  <si>
    <t>Tax benefit Incentive Area (%)</t>
  </si>
  <si>
    <t>Tax Benefit start date</t>
  </si>
  <si>
    <t>End date Tax Benefit</t>
  </si>
  <si>
    <t>Transmission lines (km)</t>
  </si>
  <si>
    <t>Transformation Capacity (MVA)</t>
  </si>
  <si>
    <t>Substations</t>
  </si>
  <si>
    <t>Operational</t>
  </si>
  <si>
    <t>Under Construction</t>
  </si>
  <si>
    <t>ISA ENERGIA BRASIL  100%</t>
  </si>
  <si>
    <t>ISA  ISA ENERGIA BRASIL 51% / Furnas 24,5% / Chesf 24,5%</t>
  </si>
  <si>
    <t>ISA ENERGIA BRASIL 50% / TAESA 50%</t>
  </si>
  <si>
    <t>ISA ENERGIA BRASIL 100%</t>
  </si>
  <si>
    <t>ISA ENERGIA BRASIL 51% / Chesf 49%</t>
  </si>
  <si>
    <t>Companies</t>
  </si>
  <si>
    <t>Phase</t>
  </si>
  <si>
    <t>Location</t>
  </si>
  <si>
    <t>RAP Cycle 2024/2025¹
(R$ million)</t>
  </si>
  <si>
    <t>RAP  ISA ENERGIA BRASIL Cycle 2024/2025
(R$ million)</t>
  </si>
  <si>
    <t>Profit Regime²</t>
  </si>
  <si>
    <t>Share (%)</t>
  </si>
  <si>
    <t>² Presumed Profit: tax regime where the income tax is 25% on the presumed 8% of operating income and social contribution tax is 9% over the presumed 12% on Real Profit: tax regime where Income Tax and Social Security Contribution totals 34% on income</t>
  </si>
  <si>
    <t>RAP  ISA ENERGIA BRASIL Ciclo 2025/2026
 (R$ milhões)</t>
  </si>
  <si>
    <t>RAP 
Ciclo 2025/2026
(R$ milhões)</t>
  </si>
  <si>
    <t xml:space="preserve">¹ RAP Ciclo 2025/2026 com PA, líquida de PIS e COFINS </t>
  </si>
  <si>
    <t>RAP Ciclo 2025/2026¹
(R$ milhões)</t>
  </si>
  <si>
    <t>RAP Ciclo ISA ENERGIA BRASIL  2025/2026
(R$ milhões)</t>
  </si>
  <si>
    <t>Check</t>
  </si>
  <si>
    <t>Categoria</t>
  </si>
  <si>
    <t>RAP R$</t>
  </si>
  <si>
    <t>%</t>
  </si>
  <si>
    <t>Licitações</t>
  </si>
  <si>
    <t>check</t>
  </si>
  <si>
    <t xml:space="preserve">¹ 2024/2025 revenue cycle includes adjustment parcel (“PA”), net of PIS and COFINS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</si>
</sst>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416]mmm\-yy;@"/>
    <numFmt numFmtId="165" formatCode="_-* #,##0_-;\-* #,##0_-;_-* &quot;-&quot;??_-;_-@_-"/>
    <numFmt numFmtId="166" formatCode="_-* #,##0.0_-;\-* #,##0.0_-;_-* &quot;-&quot;??_-;_-@_-"/>
    <numFmt numFmtId="167" formatCode="0.0%"/>
    <numFmt numFmtId="168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  <font>
      <b/>
      <sz val="12"/>
      <color theme="0"/>
      <name val="Tahoma"/>
      <family val="2"/>
    </font>
    <font>
      <b/>
      <sz val="12"/>
      <color rgb="FF002060"/>
      <name val="Tahoma"/>
      <family val="2"/>
    </font>
    <font>
      <sz val="12"/>
      <color rgb="FF002060"/>
      <name val="Tahoma"/>
      <family val="2"/>
    </font>
    <font>
      <sz val="12"/>
      <name val="Tahoma"/>
      <family val="2"/>
    </font>
    <font>
      <b/>
      <sz val="12"/>
      <color theme="1"/>
      <name val="Tahoma"/>
      <family val="2"/>
    </font>
    <font>
      <b/>
      <sz val="12"/>
      <color rgb="FF003087"/>
      <name val="Tahoma"/>
      <family val="2"/>
    </font>
    <font>
      <sz val="12"/>
      <color rgb="FF404040"/>
      <name val="Tahoma"/>
      <family val="2"/>
    </font>
    <font>
      <sz val="12"/>
      <color theme="1"/>
      <name val="Arial"/>
      <family val="2"/>
    </font>
    <font>
      <sz val="12"/>
      <color theme="0" tint="-0.3499862666707357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2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color rgb="FF040C28"/>
      <name val="Arial"/>
      <family val="2"/>
    </font>
    <font>
      <b/>
      <sz val="12"/>
      <color theme="0" tint="-0.499984740745262"/>
      <name val="Tahoma"/>
      <family val="2"/>
    </font>
    <font>
      <sz val="12"/>
      <color theme="0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99FF"/>
        <bgColor indexed="39"/>
      </patternFill>
    </fill>
  </fills>
  <borders count="23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2"/>
      </left>
      <right style="thin">
        <color theme="2"/>
      </right>
      <top style="medium">
        <color theme="0"/>
      </top>
      <bottom/>
      <diagonal/>
    </border>
    <border>
      <left style="thin">
        <color theme="2"/>
      </left>
      <right style="thin">
        <color theme="2"/>
      </right>
      <top/>
      <bottom style="medium">
        <color theme="2"/>
      </bottom>
      <diagonal/>
    </border>
    <border>
      <left style="thin">
        <color theme="2"/>
      </left>
      <right style="thin">
        <color theme="2"/>
      </right>
      <top style="medium">
        <color theme="2"/>
      </top>
      <bottom/>
      <diagonal/>
    </border>
    <border>
      <left style="thin">
        <color theme="2"/>
      </left>
      <right style="thin">
        <color theme="2"/>
      </right>
      <top style="medium">
        <color theme="2"/>
      </top>
      <bottom style="medium">
        <color theme="2"/>
      </bottom>
      <diagonal/>
    </border>
    <border>
      <left/>
      <right style="thin">
        <color theme="2"/>
      </right>
      <top style="medium">
        <color theme="0"/>
      </top>
      <bottom/>
      <diagonal/>
    </border>
    <border>
      <left style="thin">
        <color theme="2"/>
      </left>
      <right/>
      <top style="medium">
        <color theme="0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medium">
        <color theme="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44">
    <xf numFmtId="0" fontId="0" fillId="0" borderId="0" xfId="0"/>
    <xf numFmtId="0" fontId="11" fillId="2" borderId="0" xfId="6" applyFont="1" applyFill="1" applyAlignment="1">
      <alignment horizontal="center" vertical="center" wrapText="1" readingOrder="1"/>
    </xf>
    <xf numFmtId="3" fontId="10" fillId="2" borderId="0" xfId="5" applyNumberFormat="1" applyFont="1" applyFill="1" applyAlignment="1">
      <alignment horizontal="center" vertical="center" wrapText="1" readingOrder="1"/>
    </xf>
    <xf numFmtId="0" fontId="2" fillId="2" borderId="0" xfId="5" applyFont="1" applyFill="1" applyAlignment="1">
      <alignment horizontal="left" vertical="top" wrapText="1"/>
    </xf>
    <xf numFmtId="0" fontId="2" fillId="2" borderId="0" xfId="5" applyFont="1" applyFill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4" borderId="7" xfId="2" applyFont="1" applyFill="1" applyBorder="1" applyAlignment="1">
      <alignment horizontal="center"/>
    </xf>
    <xf numFmtId="0" fontId="15" fillId="4" borderId="7" xfId="2" applyFont="1" applyFill="1" applyBorder="1" applyAlignment="1">
      <alignment horizontal="center"/>
    </xf>
    <xf numFmtId="164" fontId="15" fillId="4" borderId="7" xfId="2" applyNumberFormat="1" applyFont="1" applyFill="1" applyBorder="1" applyAlignment="1">
      <alignment horizontal="center"/>
    </xf>
    <xf numFmtId="164" fontId="15" fillId="4" borderId="8" xfId="2" applyNumberFormat="1" applyFont="1" applyFill="1" applyBorder="1" applyAlignment="1">
      <alignment horizontal="center"/>
    </xf>
    <xf numFmtId="0" fontId="16" fillId="0" borderId="0" xfId="0" applyFont="1"/>
    <xf numFmtId="0" fontId="15" fillId="4" borderId="0" xfId="2" applyFont="1" applyFill="1" applyAlignment="1">
      <alignment horizontal="center"/>
    </xf>
    <xf numFmtId="164" fontId="15" fillId="5" borderId="0" xfId="1" applyNumberFormat="1" applyFont="1" applyFill="1" applyBorder="1" applyAlignment="1">
      <alignment horizontal="center"/>
    </xf>
    <xf numFmtId="0" fontId="15" fillId="5" borderId="0" xfId="2" applyFont="1" applyFill="1" applyAlignment="1">
      <alignment horizontal="center"/>
    </xf>
    <xf numFmtId="0" fontId="15" fillId="4" borderId="10" xfId="2" applyFont="1" applyFill="1" applyBorder="1" applyAlignment="1">
      <alignment horizontal="center"/>
    </xf>
    <xf numFmtId="1" fontId="15" fillId="5" borderId="0" xfId="1" applyNumberFormat="1" applyFont="1" applyFill="1" applyBorder="1" applyAlignment="1">
      <alignment horizontal="center"/>
    </xf>
    <xf numFmtId="0" fontId="14" fillId="4" borderId="0" xfId="2" applyFont="1" applyFill="1" applyAlignment="1">
      <alignment horizontal="center"/>
    </xf>
    <xf numFmtId="0" fontId="14" fillId="4" borderId="12" xfId="2" applyFont="1" applyFill="1" applyBorder="1" applyAlignment="1">
      <alignment horizontal="center"/>
    </xf>
    <xf numFmtId="0" fontId="15" fillId="4" borderId="12" xfId="2" applyFont="1" applyFill="1" applyBorder="1" applyAlignment="1">
      <alignment horizontal="center"/>
    </xf>
    <xf numFmtId="0" fontId="15" fillId="4" borderId="13" xfId="2" applyFont="1" applyFill="1" applyBorder="1" applyAlignment="1">
      <alignment horizontal="center"/>
    </xf>
    <xf numFmtId="165" fontId="12" fillId="0" borderId="0" xfId="1" applyNumberFormat="1" applyFont="1"/>
    <xf numFmtId="165" fontId="12" fillId="0" borderId="0" xfId="1" applyNumberFormat="1" applyFont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15" fillId="6" borderId="14" xfId="3" applyNumberFormat="1" applyFont="1" applyFill="1" applyBorder="1" applyAlignment="1">
      <alignment vertical="center" wrapText="1"/>
    </xf>
    <xf numFmtId="1" fontId="15" fillId="6" borderId="14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 wrapText="1" readingOrder="1"/>
    </xf>
    <xf numFmtId="14" fontId="21" fillId="0" borderId="15" xfId="0" applyNumberFormat="1" applyFont="1" applyBorder="1" applyAlignment="1">
      <alignment horizontal="center" vertical="center" wrapText="1" readingOrder="1"/>
    </xf>
    <xf numFmtId="3" fontId="20" fillId="0" borderId="15" xfId="0" applyNumberFormat="1" applyFont="1" applyBorder="1" applyAlignment="1">
      <alignment horizontal="center" vertical="center" wrapText="1" readingOrder="1"/>
    </xf>
    <xf numFmtId="3" fontId="21" fillId="0" borderId="15" xfId="0" applyNumberFormat="1" applyFont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center" vertical="center" wrapText="1" readingOrder="1"/>
    </xf>
    <xf numFmtId="14" fontId="21" fillId="0" borderId="2" xfId="0" applyNumberFormat="1" applyFont="1" applyBorder="1" applyAlignment="1">
      <alignment horizontal="center" vertical="center" wrapText="1" readingOrder="1"/>
    </xf>
    <xf numFmtId="3" fontId="20" fillId="0" borderId="2" xfId="0" applyNumberFormat="1" applyFont="1" applyBorder="1" applyAlignment="1">
      <alignment horizontal="center" vertical="center" wrapText="1" readingOrder="1"/>
    </xf>
    <xf numFmtId="3" fontId="21" fillId="0" borderId="2" xfId="0" applyNumberFormat="1" applyFont="1" applyBorder="1" applyAlignment="1">
      <alignment horizontal="center" vertical="center" wrapText="1" readingOrder="1"/>
    </xf>
    <xf numFmtId="0" fontId="21" fillId="0" borderId="16" xfId="0" applyFont="1" applyBorder="1" applyAlignment="1">
      <alignment horizontal="center" vertical="center" wrapText="1" readingOrder="1"/>
    </xf>
    <xf numFmtId="14" fontId="21" fillId="0" borderId="16" xfId="0" applyNumberFormat="1" applyFont="1" applyBorder="1" applyAlignment="1">
      <alignment horizontal="center" vertical="center" wrapText="1" readingOrder="1"/>
    </xf>
    <xf numFmtId="3" fontId="20" fillId="0" borderId="16" xfId="0" applyNumberFormat="1" applyFont="1" applyBorder="1" applyAlignment="1">
      <alignment horizontal="center" vertical="center" wrapText="1" readingOrder="1"/>
    </xf>
    <xf numFmtId="3" fontId="21" fillId="0" borderId="16" xfId="0" applyNumberFormat="1" applyFont="1" applyBorder="1" applyAlignment="1">
      <alignment horizontal="center" vertical="center" wrapText="1" readingOrder="1"/>
    </xf>
    <xf numFmtId="0" fontId="19" fillId="2" borderId="0" xfId="0" applyFont="1" applyFill="1" applyAlignment="1">
      <alignment horizontal="center" vertical="center"/>
    </xf>
    <xf numFmtId="0" fontId="21" fillId="3" borderId="17" xfId="0" applyFont="1" applyFill="1" applyBorder="1" applyAlignment="1">
      <alignment horizontal="center" vertical="center" wrapText="1" readingOrder="1"/>
    </xf>
    <xf numFmtId="17" fontId="21" fillId="3" borderId="17" xfId="0" quotePrefix="1" applyNumberFormat="1" applyFont="1" applyFill="1" applyBorder="1" applyAlignment="1">
      <alignment horizontal="center" vertical="center" wrapText="1" readingOrder="1"/>
    </xf>
    <xf numFmtId="14" fontId="21" fillId="3" borderId="17" xfId="0" applyNumberFormat="1" applyFont="1" applyFill="1" applyBorder="1" applyAlignment="1">
      <alignment horizontal="center" vertical="center" wrapText="1" readingOrder="1"/>
    </xf>
    <xf numFmtId="3" fontId="20" fillId="3" borderId="17" xfId="0" applyNumberFormat="1" applyFont="1" applyFill="1" applyBorder="1" applyAlignment="1">
      <alignment horizontal="center" vertical="center" wrapText="1" readingOrder="1"/>
    </xf>
    <xf numFmtId="3" fontId="21" fillId="3" borderId="17" xfId="0" applyNumberFormat="1" applyFont="1" applyFill="1" applyBorder="1" applyAlignment="1">
      <alignment horizontal="center" vertical="center" wrapText="1" readingOrder="1"/>
    </xf>
    <xf numFmtId="0" fontId="21" fillId="3" borderId="16" xfId="0" applyFont="1" applyFill="1" applyBorder="1" applyAlignment="1">
      <alignment horizontal="center" vertical="center" wrapText="1" readingOrder="1"/>
    </xf>
    <xf numFmtId="14" fontId="21" fillId="3" borderId="16" xfId="0" applyNumberFormat="1" applyFont="1" applyFill="1" applyBorder="1" applyAlignment="1">
      <alignment horizontal="center" vertical="center" wrapText="1" readingOrder="1"/>
    </xf>
    <xf numFmtId="3" fontId="20" fillId="3" borderId="16" xfId="0" applyNumberFormat="1" applyFont="1" applyFill="1" applyBorder="1" applyAlignment="1">
      <alignment horizontal="center" vertical="center" wrapText="1" readingOrder="1"/>
    </xf>
    <xf numFmtId="3" fontId="21" fillId="3" borderId="16" xfId="0" applyNumberFormat="1" applyFont="1" applyFill="1" applyBorder="1" applyAlignment="1">
      <alignment horizontal="center" vertical="center" wrapText="1" readingOrder="1"/>
    </xf>
    <xf numFmtId="0" fontId="20" fillId="0" borderId="18" xfId="0" applyFont="1" applyBorder="1" applyAlignment="1">
      <alignment vertical="center" wrapText="1" readingOrder="1"/>
    </xf>
    <xf numFmtId="0" fontId="21" fillId="0" borderId="18" xfId="0" applyFont="1" applyBorder="1" applyAlignment="1">
      <alignment horizontal="center" vertical="center" wrapText="1" readingOrder="1"/>
    </xf>
    <xf numFmtId="14" fontId="21" fillId="0" borderId="18" xfId="0" applyNumberFormat="1" applyFont="1" applyBorder="1" applyAlignment="1">
      <alignment horizontal="center" vertical="center" wrapText="1" readingOrder="1"/>
    </xf>
    <xf numFmtId="3" fontId="20" fillId="0" borderId="18" xfId="0" applyNumberFormat="1" applyFont="1" applyBorder="1" applyAlignment="1">
      <alignment horizontal="center" vertical="center" wrapText="1" readingOrder="1"/>
    </xf>
    <xf numFmtId="3" fontId="21" fillId="0" borderId="18" xfId="0" applyNumberFormat="1" applyFont="1" applyBorder="1" applyAlignment="1">
      <alignment horizontal="center" vertical="center" wrapText="1" readingOrder="1"/>
    </xf>
    <xf numFmtId="0" fontId="20" fillId="3" borderId="18" xfId="0" applyFont="1" applyFill="1" applyBorder="1" applyAlignment="1">
      <alignment vertical="center" wrapText="1" readingOrder="1"/>
    </xf>
    <xf numFmtId="0" fontId="21" fillId="3" borderId="18" xfId="0" applyFont="1" applyFill="1" applyBorder="1" applyAlignment="1">
      <alignment horizontal="center" vertical="center" wrapText="1" readingOrder="1"/>
    </xf>
    <xf numFmtId="14" fontId="21" fillId="3" borderId="18" xfId="0" applyNumberFormat="1" applyFont="1" applyFill="1" applyBorder="1" applyAlignment="1">
      <alignment horizontal="center" vertical="center" wrapText="1" readingOrder="1"/>
    </xf>
    <xf numFmtId="3" fontId="20" fillId="3" borderId="18" xfId="0" applyNumberFormat="1" applyFont="1" applyFill="1" applyBorder="1" applyAlignment="1">
      <alignment horizontal="center" vertical="center" wrapText="1" readingOrder="1"/>
    </xf>
    <xf numFmtId="9" fontId="21" fillId="3" borderId="18" xfId="0" applyNumberFormat="1" applyFont="1" applyFill="1" applyBorder="1" applyAlignment="1">
      <alignment horizontal="center" vertical="center" wrapText="1" readingOrder="1"/>
    </xf>
    <xf numFmtId="3" fontId="21" fillId="3" borderId="18" xfId="0" applyNumberFormat="1" applyFont="1" applyFill="1" applyBorder="1" applyAlignment="1">
      <alignment horizontal="center" vertical="center" wrapText="1" readingOrder="1"/>
    </xf>
    <xf numFmtId="9" fontId="21" fillId="0" borderId="18" xfId="0" applyNumberFormat="1" applyFont="1" applyBorder="1" applyAlignment="1">
      <alignment horizontal="center" vertical="center" wrapText="1" readingOrder="1"/>
    </xf>
    <xf numFmtId="0" fontId="20" fillId="3" borderId="2" xfId="0" applyFont="1" applyFill="1" applyBorder="1" applyAlignment="1">
      <alignment vertical="center" wrapText="1" readingOrder="1"/>
    </xf>
    <xf numFmtId="0" fontId="21" fillId="3" borderId="2" xfId="0" applyFont="1" applyFill="1" applyBorder="1" applyAlignment="1">
      <alignment horizontal="center" vertical="center" wrapText="1" readingOrder="1"/>
    </xf>
    <xf numFmtId="14" fontId="21" fillId="3" borderId="2" xfId="0" applyNumberFormat="1" applyFont="1" applyFill="1" applyBorder="1" applyAlignment="1">
      <alignment horizontal="center" vertical="center" wrapText="1" readingOrder="1"/>
    </xf>
    <xf numFmtId="3" fontId="20" fillId="3" borderId="2" xfId="0" applyNumberFormat="1" applyFont="1" applyFill="1" applyBorder="1" applyAlignment="1">
      <alignment horizontal="center" vertical="center" wrapText="1" readingOrder="1"/>
    </xf>
    <xf numFmtId="3" fontId="21" fillId="3" borderId="2" xfId="0" applyNumberFormat="1" applyFont="1" applyFill="1" applyBorder="1" applyAlignment="1">
      <alignment horizontal="center" vertical="center" wrapText="1" readingOrder="1"/>
    </xf>
    <xf numFmtId="0" fontId="21" fillId="0" borderId="17" xfId="0" quotePrefix="1" applyFont="1" applyBorder="1" applyAlignment="1">
      <alignment horizontal="center" vertical="center" wrapText="1" readingOrder="1"/>
    </xf>
    <xf numFmtId="0" fontId="21" fillId="0" borderId="17" xfId="0" applyFont="1" applyBorder="1" applyAlignment="1">
      <alignment horizontal="center" vertical="center" wrapText="1" readingOrder="1"/>
    </xf>
    <xf numFmtId="14" fontId="21" fillId="0" borderId="17" xfId="0" applyNumberFormat="1" applyFont="1" applyBorder="1" applyAlignment="1">
      <alignment horizontal="center" vertical="center" wrapText="1" readingOrder="1"/>
    </xf>
    <xf numFmtId="3" fontId="20" fillId="0" borderId="17" xfId="0" applyNumberFormat="1" applyFont="1" applyBorder="1" applyAlignment="1">
      <alignment horizontal="center" vertical="center" wrapText="1" readingOrder="1"/>
    </xf>
    <xf numFmtId="3" fontId="21" fillId="0" borderId="17" xfId="0" applyNumberFormat="1" applyFont="1" applyBorder="1" applyAlignment="1">
      <alignment horizontal="center" vertical="center" wrapText="1" readingOrder="1"/>
    </xf>
    <xf numFmtId="0" fontId="20" fillId="0" borderId="2" xfId="0" applyFont="1" applyBorder="1" applyAlignment="1">
      <alignment vertical="center" wrapText="1" readingOrder="1"/>
    </xf>
    <xf numFmtId="9" fontId="21" fillId="0" borderId="2" xfId="0" applyNumberFormat="1" applyFont="1" applyBorder="1" applyAlignment="1">
      <alignment horizontal="center" vertical="center" wrapText="1" readingOrder="1"/>
    </xf>
    <xf numFmtId="0" fontId="21" fillId="3" borderId="18" xfId="0" applyFont="1" applyFill="1" applyBorder="1" applyAlignment="1">
      <alignment horizontal="center" vertical="top" wrapText="1" readingOrder="1"/>
    </xf>
    <xf numFmtId="0" fontId="20" fillId="3" borderId="18" xfId="0" applyFont="1" applyFill="1" applyBorder="1" applyAlignment="1">
      <alignment horizontal="left" vertical="center" wrapText="1" readingOrder="1"/>
    </xf>
    <xf numFmtId="0" fontId="14" fillId="2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wrapText="1" readingOrder="1"/>
    </xf>
    <xf numFmtId="0" fontId="22" fillId="4" borderId="0" xfId="0" applyFont="1" applyFill="1" applyAlignment="1">
      <alignment horizontal="center" vertical="center" wrapText="1" readingOrder="1"/>
    </xf>
    <xf numFmtId="0" fontId="23" fillId="4" borderId="0" xfId="0" applyFont="1" applyFill="1" applyAlignment="1">
      <alignment horizontal="center" vertical="center" wrapText="1"/>
    </xf>
    <xf numFmtId="3" fontId="22" fillId="4" borderId="0" xfId="0" applyNumberFormat="1" applyFont="1" applyFill="1" applyAlignment="1">
      <alignment horizontal="center" vertical="center" wrapText="1" readingOrder="1"/>
    </xf>
    <xf numFmtId="43" fontId="12" fillId="2" borderId="0" xfId="1" applyFont="1" applyFill="1" applyAlignment="1">
      <alignment horizontal="center" vertical="center" readingOrder="1"/>
    </xf>
    <xf numFmtId="43" fontId="24" fillId="2" borderId="0" xfId="1" applyFont="1" applyFill="1" applyAlignment="1">
      <alignment vertical="center" readingOrder="1"/>
    </xf>
    <xf numFmtId="0" fontId="12" fillId="2" borderId="0" xfId="0" applyFont="1" applyFill="1" applyAlignment="1">
      <alignment horizontal="center" vertical="center" readingOrder="1"/>
    </xf>
    <xf numFmtId="0" fontId="12" fillId="2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0" xfId="0" applyFont="1" applyFill="1" applyAlignment="1">
      <alignment horizontal="center" vertical="center"/>
    </xf>
    <xf numFmtId="165" fontId="21" fillId="3" borderId="0" xfId="1" applyNumberFormat="1" applyFont="1" applyFill="1" applyAlignment="1">
      <alignment horizontal="center" vertical="center"/>
    </xf>
    <xf numFmtId="0" fontId="25" fillId="0" borderId="0" xfId="0" applyFont="1"/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165" fontId="20" fillId="3" borderId="0" xfId="1" applyNumberFormat="1" applyFont="1" applyFill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165" fontId="12" fillId="2" borderId="0" xfId="1" applyNumberFormat="1" applyFont="1" applyFill="1" applyAlignment="1">
      <alignment horizontal="center" vertical="center"/>
    </xf>
    <xf numFmtId="167" fontId="27" fillId="0" borderId="0" xfId="4" applyNumberFormat="1" applyFont="1"/>
    <xf numFmtId="0" fontId="29" fillId="2" borderId="0" xfId="5" applyFont="1" applyFill="1" applyAlignment="1">
      <alignment horizontal="center" vertical="center" wrapText="1" readingOrder="1"/>
    </xf>
    <xf numFmtId="3" fontId="28" fillId="2" borderId="0" xfId="5" applyNumberFormat="1" applyFont="1" applyFill="1" applyAlignment="1">
      <alignment horizontal="center" vertical="center" wrapText="1" readingOrder="1"/>
    </xf>
    <xf numFmtId="3" fontId="29" fillId="2" borderId="0" xfId="5" applyNumberFormat="1" applyFont="1" applyFill="1" applyAlignment="1">
      <alignment horizontal="center" vertical="center" wrapText="1" readingOrder="1"/>
    </xf>
    <xf numFmtId="0" fontId="28" fillId="3" borderId="0" xfId="5" applyFont="1" applyFill="1" applyAlignment="1">
      <alignment vertical="center" wrapText="1" readingOrder="1"/>
    </xf>
    <xf numFmtId="0" fontId="29" fillId="3" borderId="0" xfId="5" applyFont="1" applyFill="1" applyAlignment="1">
      <alignment horizontal="center" vertical="center" wrapText="1" readingOrder="1"/>
    </xf>
    <xf numFmtId="3" fontId="28" fillId="3" borderId="0" xfId="5" applyNumberFormat="1" applyFont="1" applyFill="1" applyAlignment="1">
      <alignment horizontal="center" vertical="center" wrapText="1" readingOrder="1"/>
    </xf>
    <xf numFmtId="3" fontId="29" fillId="3" borderId="0" xfId="5" applyNumberFormat="1" applyFont="1" applyFill="1" applyAlignment="1">
      <alignment horizontal="center" vertical="center" wrapText="1" readingOrder="1"/>
    </xf>
    <xf numFmtId="0" fontId="28" fillId="2" borderId="0" xfId="5" applyFont="1" applyFill="1" applyAlignment="1">
      <alignment vertical="center" wrapText="1" readingOrder="1"/>
    </xf>
    <xf numFmtId="0" fontId="28" fillId="0" borderId="0" xfId="5" applyFont="1" applyAlignment="1">
      <alignment vertical="center" wrapText="1" readingOrder="1"/>
    </xf>
    <xf numFmtId="0" fontId="29" fillId="0" borderId="0" xfId="5" applyFont="1" applyAlignment="1">
      <alignment horizontal="center" vertical="center" wrapText="1" readingOrder="1"/>
    </xf>
    <xf numFmtId="3" fontId="28" fillId="0" borderId="0" xfId="5" applyNumberFormat="1" applyFont="1" applyAlignment="1">
      <alignment horizontal="center" vertical="center" wrapText="1" readingOrder="1"/>
    </xf>
    <xf numFmtId="3" fontId="29" fillId="0" borderId="0" xfId="5" applyNumberFormat="1" applyFont="1" applyAlignment="1">
      <alignment horizontal="center" vertical="center" wrapText="1" readingOrder="1"/>
    </xf>
    <xf numFmtId="0" fontId="5" fillId="4" borderId="5" xfId="5" applyFont="1" applyFill="1" applyBorder="1" applyAlignment="1">
      <alignment horizontal="center" vertical="center" wrapText="1" readingOrder="1"/>
    </xf>
    <xf numFmtId="3" fontId="5" fillId="4" borderId="5" xfId="1" applyNumberFormat="1" applyFont="1" applyFill="1" applyBorder="1" applyAlignment="1">
      <alignment horizontal="center" vertical="center" wrapText="1" readingOrder="1"/>
    </xf>
    <xf numFmtId="168" fontId="12" fillId="2" borderId="0" xfId="0" applyNumberFormat="1" applyFont="1" applyFill="1" applyAlignment="1">
      <alignment horizontal="center" vertical="center"/>
    </xf>
    <xf numFmtId="168" fontId="21" fillId="3" borderId="0" xfId="1" applyNumberFormat="1" applyFont="1" applyFill="1" applyAlignment="1">
      <alignment horizontal="center" vertical="center"/>
    </xf>
    <xf numFmtId="168" fontId="20" fillId="3" borderId="0" xfId="1" applyNumberFormat="1" applyFont="1" applyFill="1" applyAlignment="1">
      <alignment horizontal="center" vertical="center"/>
    </xf>
    <xf numFmtId="10" fontId="21" fillId="0" borderId="19" xfId="4" applyNumberFormat="1" applyFont="1" applyBorder="1" applyAlignment="1">
      <alignment horizontal="center" vertical="center" wrapText="1" readingOrder="1"/>
    </xf>
    <xf numFmtId="10" fontId="21" fillId="0" borderId="15" xfId="4" applyNumberFormat="1" applyFont="1" applyBorder="1" applyAlignment="1">
      <alignment horizontal="center" vertical="center" wrapText="1" readingOrder="1"/>
    </xf>
    <xf numFmtId="10" fontId="21" fillId="0" borderId="20" xfId="4" applyNumberFormat="1" applyFont="1" applyBorder="1" applyAlignment="1">
      <alignment horizontal="center" vertical="center" wrapText="1" readingOrder="1"/>
    </xf>
    <xf numFmtId="10" fontId="21" fillId="0" borderId="21" xfId="4" applyNumberFormat="1" applyFont="1" applyBorder="1" applyAlignment="1">
      <alignment horizontal="center" vertical="center" wrapText="1" readingOrder="1"/>
    </xf>
    <xf numFmtId="10" fontId="21" fillId="0" borderId="2" xfId="4" applyNumberFormat="1" applyFont="1" applyBorder="1" applyAlignment="1">
      <alignment horizontal="center" vertical="center" wrapText="1" readingOrder="1"/>
    </xf>
    <xf numFmtId="10" fontId="21" fillId="0" borderId="22" xfId="4" applyNumberFormat="1" applyFont="1" applyBorder="1" applyAlignment="1">
      <alignment horizontal="center" vertical="center" wrapText="1" readingOrder="1"/>
    </xf>
    <xf numFmtId="10" fontId="21" fillId="0" borderId="18" xfId="4" applyNumberFormat="1" applyFont="1" applyBorder="1" applyAlignment="1">
      <alignment horizontal="center" vertical="center" wrapText="1" readingOrder="1"/>
    </xf>
    <xf numFmtId="10" fontId="21" fillId="3" borderId="18" xfId="4" applyNumberFormat="1" applyFont="1" applyFill="1" applyBorder="1" applyAlignment="1">
      <alignment horizontal="center" vertical="center" wrapText="1" readingOrder="1"/>
    </xf>
    <xf numFmtId="10" fontId="21" fillId="3" borderId="2" xfId="4" applyNumberFormat="1" applyFont="1" applyFill="1" applyBorder="1" applyAlignment="1">
      <alignment horizontal="center" vertical="center" wrapText="1" readingOrder="1"/>
    </xf>
    <xf numFmtId="164" fontId="21" fillId="3" borderId="18" xfId="4" applyNumberFormat="1" applyFont="1" applyFill="1" applyBorder="1" applyAlignment="1">
      <alignment horizontal="center" vertical="center" wrapText="1" readingOrder="1"/>
    </xf>
    <xf numFmtId="0" fontId="2" fillId="0" borderId="0" xfId="0" applyFont="1"/>
    <xf numFmtId="165" fontId="2" fillId="0" borderId="0" xfId="1" applyNumberFormat="1" applyFo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0" xfId="0" applyFont="1"/>
    <xf numFmtId="0" fontId="2" fillId="0" borderId="0" xfId="5" applyFont="1"/>
    <xf numFmtId="0" fontId="9" fillId="0" borderId="0" xfId="0" applyFont="1"/>
    <xf numFmtId="0" fontId="28" fillId="2" borderId="0" xfId="5" applyFont="1" applyFill="1" applyAlignment="1">
      <alignment horizontal="center" vertical="center"/>
    </xf>
    <xf numFmtId="0" fontId="28" fillId="3" borderId="0" xfId="5" applyFont="1" applyFill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" fillId="2" borderId="0" xfId="5" applyFont="1" applyFill="1"/>
    <xf numFmtId="0" fontId="9" fillId="2" borderId="0" xfId="5" applyFont="1" applyFill="1" applyAlignment="1">
      <alignment horizontal="center" vertical="center"/>
    </xf>
    <xf numFmtId="0" fontId="2" fillId="2" borderId="0" xfId="5" applyFont="1" applyFill="1" applyAlignment="1">
      <alignment horizontal="left" vertical="top"/>
    </xf>
    <xf numFmtId="0" fontId="9" fillId="2" borderId="0" xfId="5" applyFont="1" applyFill="1" applyAlignment="1">
      <alignment horizontal="center"/>
    </xf>
    <xf numFmtId="0" fontId="12" fillId="0" borderId="0" xfId="0" applyFont="1" applyAlignment="1">
      <alignment vertical="center"/>
    </xf>
    <xf numFmtId="167" fontId="18" fillId="0" borderId="1" xfId="4" applyNumberFormat="1" applyFont="1" applyBorder="1" applyAlignment="1">
      <alignment vertical="center"/>
    </xf>
    <xf numFmtId="17" fontId="23" fillId="4" borderId="0" xfId="0" applyNumberFormat="1" applyFont="1" applyFill="1" applyAlignment="1">
      <alignment horizontal="center" vertical="center" wrapText="1"/>
    </xf>
    <xf numFmtId="168" fontId="20" fillId="0" borderId="15" xfId="0" applyNumberFormat="1" applyFont="1" applyBorder="1" applyAlignment="1">
      <alignment horizontal="center" vertical="center" wrapText="1" readingOrder="1"/>
    </xf>
    <xf numFmtId="168" fontId="20" fillId="0" borderId="2" xfId="0" applyNumberFormat="1" applyFont="1" applyBorder="1" applyAlignment="1">
      <alignment horizontal="center" vertical="center" wrapText="1" readingOrder="1"/>
    </xf>
    <xf numFmtId="168" fontId="20" fillId="0" borderId="16" xfId="0" applyNumberFormat="1" applyFont="1" applyBorder="1" applyAlignment="1">
      <alignment horizontal="center" vertical="center" wrapText="1" readingOrder="1"/>
    </xf>
    <xf numFmtId="168" fontId="20" fillId="3" borderId="17" xfId="0" applyNumberFormat="1" applyFont="1" applyFill="1" applyBorder="1" applyAlignment="1">
      <alignment horizontal="center" vertical="center" wrapText="1" readingOrder="1"/>
    </xf>
    <xf numFmtId="168" fontId="20" fillId="3" borderId="16" xfId="0" applyNumberFormat="1" applyFont="1" applyFill="1" applyBorder="1" applyAlignment="1">
      <alignment horizontal="center" vertical="center" wrapText="1" readingOrder="1"/>
    </xf>
    <xf numFmtId="168" fontId="20" fillId="0" borderId="18" xfId="0" applyNumberFormat="1" applyFont="1" applyBorder="1" applyAlignment="1">
      <alignment horizontal="center" vertical="center" wrapText="1" readingOrder="1"/>
    </xf>
    <xf numFmtId="168" fontId="20" fillId="3" borderId="18" xfId="0" applyNumberFormat="1" applyFont="1" applyFill="1" applyBorder="1" applyAlignment="1">
      <alignment horizontal="center" vertical="center" wrapText="1" readingOrder="1"/>
    </xf>
    <xf numFmtId="168" fontId="20" fillId="3" borderId="2" xfId="0" applyNumberFormat="1" applyFont="1" applyFill="1" applyBorder="1" applyAlignment="1">
      <alignment horizontal="center" vertical="center" wrapText="1" readingOrder="1"/>
    </xf>
    <xf numFmtId="168" fontId="20" fillId="0" borderId="17" xfId="0" applyNumberFormat="1" applyFont="1" applyBorder="1" applyAlignment="1">
      <alignment horizontal="center" vertical="center" wrapText="1" readingOrder="1"/>
    </xf>
    <xf numFmtId="9" fontId="12" fillId="0" borderId="0" xfId="4" applyFont="1" applyAlignment="1">
      <alignment vertical="center"/>
    </xf>
    <xf numFmtId="9" fontId="12" fillId="0" borderId="0" xfId="0" applyNumberFormat="1" applyFont="1" applyAlignment="1">
      <alignment vertical="center"/>
    </xf>
    <xf numFmtId="9" fontId="21" fillId="3" borderId="0" xfId="4" applyFont="1" applyFill="1" applyAlignment="1">
      <alignment horizontal="center" vertical="center"/>
    </xf>
    <xf numFmtId="0" fontId="28" fillId="0" borderId="0" xfId="5" applyFont="1" applyAlignment="1">
      <alignment vertical="center"/>
    </xf>
    <xf numFmtId="3" fontId="29" fillId="0" borderId="0" xfId="5" applyNumberFormat="1" applyFont="1" applyAlignment="1">
      <alignment vertical="center" wrapText="1" readingOrder="1"/>
    </xf>
    <xf numFmtId="0" fontId="29" fillId="0" borderId="0" xfId="5" applyFont="1" applyAlignment="1">
      <alignment vertical="center" wrapText="1" readingOrder="1"/>
    </xf>
    <xf numFmtId="10" fontId="21" fillId="0" borderId="17" xfId="4" applyNumberFormat="1" applyFont="1" applyBorder="1" applyAlignment="1">
      <alignment horizontal="center" vertical="center" wrapText="1" readingOrder="1"/>
    </xf>
    <xf numFmtId="9" fontId="21" fillId="0" borderId="17" xfId="0" applyNumberFormat="1" applyFont="1" applyBorder="1" applyAlignment="1">
      <alignment horizontal="center" vertical="center" wrapText="1" readingOrder="1"/>
    </xf>
    <xf numFmtId="0" fontId="20" fillId="0" borderId="17" xfId="0" applyFont="1" applyBorder="1" applyAlignment="1">
      <alignment horizontal="left" vertical="center" wrapText="1" readingOrder="1"/>
    </xf>
    <xf numFmtId="0" fontId="14" fillId="0" borderId="6" xfId="2" applyFont="1" applyBorder="1" applyAlignment="1">
      <alignment horizontal="center"/>
    </xf>
    <xf numFmtId="0" fontId="14" fillId="0" borderId="9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20" fillId="0" borderId="2" xfId="0" applyFont="1" applyBorder="1" applyAlignment="1">
      <alignment horizontal="left" vertical="center" wrapText="1" readingOrder="1"/>
    </xf>
    <xf numFmtId="0" fontId="21" fillId="0" borderId="15" xfId="0" applyFont="1" applyBorder="1" applyAlignment="1">
      <alignment horizontal="center" vertical="center" wrapText="1" readingOrder="1"/>
    </xf>
    <xf numFmtId="0" fontId="21" fillId="0" borderId="2" xfId="0" applyFont="1" applyBorder="1" applyAlignment="1">
      <alignment horizontal="center" vertical="center" wrapText="1" readingOrder="1"/>
    </xf>
    <xf numFmtId="0" fontId="21" fillId="0" borderId="16" xfId="0" applyFont="1" applyBorder="1" applyAlignment="1">
      <alignment horizontal="center" vertical="center" wrapText="1" readingOrder="1"/>
    </xf>
    <xf numFmtId="9" fontId="21" fillId="0" borderId="15" xfId="0" applyNumberFormat="1" applyFont="1" applyBorder="1" applyAlignment="1">
      <alignment horizontal="center" vertical="center" wrapText="1" readingOrder="1"/>
    </xf>
    <xf numFmtId="10" fontId="21" fillId="0" borderId="19" xfId="4" applyNumberFormat="1" applyFont="1" applyBorder="1" applyAlignment="1">
      <alignment horizontal="center" vertical="center" wrapText="1" readingOrder="1"/>
    </xf>
    <xf numFmtId="10" fontId="21" fillId="0" borderId="21" xfId="4" applyNumberFormat="1" applyFont="1" applyBorder="1" applyAlignment="1">
      <alignment horizontal="center" vertical="center" wrapText="1" readingOrder="1"/>
    </xf>
    <xf numFmtId="10" fontId="21" fillId="0" borderId="22" xfId="4" applyNumberFormat="1" applyFont="1" applyBorder="1" applyAlignment="1">
      <alignment horizontal="center" vertical="center" wrapText="1" readingOrder="1"/>
    </xf>
    <xf numFmtId="0" fontId="20" fillId="3" borderId="17" xfId="0" applyFont="1" applyFill="1" applyBorder="1" applyAlignment="1">
      <alignment vertical="center" wrapText="1" readingOrder="1"/>
    </xf>
    <xf numFmtId="0" fontId="20" fillId="3" borderId="16" xfId="0" applyFont="1" applyFill="1" applyBorder="1" applyAlignment="1">
      <alignment vertical="center" wrapText="1" readingOrder="1"/>
    </xf>
    <xf numFmtId="0" fontId="21" fillId="3" borderId="17" xfId="0" applyFont="1" applyFill="1" applyBorder="1" applyAlignment="1">
      <alignment horizontal="center" vertical="center" wrapText="1" readingOrder="1"/>
    </xf>
    <xf numFmtId="0" fontId="21" fillId="3" borderId="16" xfId="0" applyFont="1" applyFill="1" applyBorder="1" applyAlignment="1">
      <alignment horizontal="center" vertical="center" wrapText="1" readingOrder="1"/>
    </xf>
    <xf numFmtId="3" fontId="21" fillId="3" borderId="17" xfId="0" applyNumberFormat="1" applyFont="1" applyFill="1" applyBorder="1" applyAlignment="1">
      <alignment horizontal="center" vertical="center" wrapText="1" readingOrder="1"/>
    </xf>
    <xf numFmtId="3" fontId="21" fillId="3" borderId="16" xfId="0" applyNumberFormat="1" applyFont="1" applyFill="1" applyBorder="1" applyAlignment="1">
      <alignment horizontal="center" vertical="center" wrapText="1" readingOrder="1"/>
    </xf>
    <xf numFmtId="9" fontId="21" fillId="3" borderId="17" xfId="0" applyNumberFormat="1" applyFont="1" applyFill="1" applyBorder="1" applyAlignment="1">
      <alignment horizontal="center" vertical="center" wrapText="1" readingOrder="1"/>
    </xf>
    <xf numFmtId="10" fontId="21" fillId="3" borderId="17" xfId="4" applyNumberFormat="1" applyFont="1" applyFill="1" applyBorder="1" applyAlignment="1">
      <alignment horizontal="center" vertical="center" wrapText="1" readingOrder="1"/>
    </xf>
    <xf numFmtId="10" fontId="21" fillId="3" borderId="16" xfId="4" applyNumberFormat="1" applyFont="1" applyFill="1" applyBorder="1" applyAlignment="1">
      <alignment horizontal="center" vertical="center" wrapText="1" readingOrder="1"/>
    </xf>
    <xf numFmtId="164" fontId="21" fillId="3" borderId="17" xfId="4" applyNumberFormat="1" applyFont="1" applyFill="1" applyBorder="1" applyAlignment="1">
      <alignment horizontal="center" vertical="center" wrapText="1" readingOrder="1"/>
    </xf>
    <xf numFmtId="164" fontId="21" fillId="3" borderId="16" xfId="4" applyNumberFormat="1" applyFont="1" applyFill="1" applyBorder="1" applyAlignment="1">
      <alignment horizontal="center" vertical="center" wrapText="1" readingOrder="1"/>
    </xf>
    <xf numFmtId="0" fontId="20" fillId="0" borderId="17" xfId="0" applyFont="1" applyBorder="1" applyAlignment="1">
      <alignment horizontal="left" vertical="center" wrapText="1" readingOrder="1"/>
    </xf>
    <xf numFmtId="0" fontId="20" fillId="0" borderId="16" xfId="0" applyFont="1" applyBorder="1" applyAlignment="1">
      <alignment horizontal="left" vertical="center" wrapText="1" readingOrder="1"/>
    </xf>
    <xf numFmtId="0" fontId="21" fillId="0" borderId="17" xfId="0" applyFont="1" applyBorder="1" applyAlignment="1">
      <alignment horizontal="center" vertical="center" wrapText="1" readingOrder="1"/>
    </xf>
    <xf numFmtId="9" fontId="21" fillId="0" borderId="17" xfId="0" applyNumberFormat="1" applyFont="1" applyBorder="1" applyAlignment="1">
      <alignment horizontal="center" vertical="center" wrapText="1" readingOrder="1"/>
    </xf>
    <xf numFmtId="10" fontId="21" fillId="0" borderId="17" xfId="4" applyNumberFormat="1" applyFont="1" applyBorder="1" applyAlignment="1">
      <alignment horizontal="center" vertical="center" wrapText="1" readingOrder="1"/>
    </xf>
    <xf numFmtId="10" fontId="21" fillId="0" borderId="16" xfId="4" applyNumberFormat="1" applyFont="1" applyBorder="1" applyAlignment="1">
      <alignment horizontal="center" vertical="center" wrapText="1" readingOrder="1"/>
    </xf>
    <xf numFmtId="0" fontId="20" fillId="3" borderId="17" xfId="0" applyFont="1" applyFill="1" applyBorder="1" applyAlignment="1">
      <alignment horizontal="left" vertical="center" wrapText="1" readingOrder="1"/>
    </xf>
    <xf numFmtId="0" fontId="20" fillId="3" borderId="16" xfId="0" applyFont="1" applyFill="1" applyBorder="1" applyAlignment="1">
      <alignment horizontal="left" vertical="center" wrapText="1" readingOrder="1"/>
    </xf>
    <xf numFmtId="10" fontId="21" fillId="0" borderId="2" xfId="4" applyNumberFormat="1" applyFont="1" applyBorder="1" applyAlignment="1">
      <alignment horizontal="center" vertical="center" wrapText="1" readingOrder="1"/>
    </xf>
    <xf numFmtId="0" fontId="22" fillId="4" borderId="0" xfId="0" applyFont="1" applyFill="1" applyAlignment="1">
      <alignment horizontal="center" vertical="center" wrapText="1" readingOrder="1"/>
    </xf>
    <xf numFmtId="0" fontId="20" fillId="0" borderId="17" xfId="0" applyFont="1" applyBorder="1" applyAlignment="1">
      <alignment vertical="center" wrapText="1" readingOrder="1"/>
    </xf>
    <xf numFmtId="0" fontId="20" fillId="0" borderId="16" xfId="0" applyFont="1" applyBorder="1" applyAlignment="1">
      <alignment vertical="center" wrapText="1" readingOrder="1"/>
    </xf>
    <xf numFmtId="0" fontId="14" fillId="0" borderId="6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1" fontId="5" fillId="6" borderId="0" xfId="3" applyNumberFormat="1" applyFont="1" applyFill="1" applyAlignment="1">
      <alignment horizontal="center" vertical="center" wrapText="1"/>
    </xf>
    <xf numFmtId="1" fontId="5" fillId="6" borderId="3" xfId="3" applyNumberFormat="1" applyFont="1" applyFill="1" applyBorder="1" applyAlignment="1">
      <alignment horizontal="center" vertical="center" wrapText="1"/>
    </xf>
    <xf numFmtId="0" fontId="28" fillId="2" borderId="4" xfId="5" applyFont="1" applyFill="1" applyBorder="1" applyAlignment="1">
      <alignment horizontal="center" vertical="center"/>
    </xf>
    <xf numFmtId="0" fontId="28" fillId="2" borderId="0" xfId="5" applyFont="1" applyFill="1" applyAlignment="1">
      <alignment horizontal="center" vertical="center"/>
    </xf>
    <xf numFmtId="0" fontId="28" fillId="2" borderId="4" xfId="5" applyFont="1" applyFill="1" applyBorder="1" applyAlignment="1">
      <alignment horizontal="left" vertical="center" wrapText="1" readingOrder="1"/>
    </xf>
    <xf numFmtId="0" fontId="28" fillId="2" borderId="0" xfId="5" applyFont="1" applyFill="1" applyAlignment="1">
      <alignment horizontal="left" vertical="center" wrapText="1" readingOrder="1"/>
    </xf>
    <xf numFmtId="3" fontId="29" fillId="2" borderId="4" xfId="5" applyNumberFormat="1" applyFont="1" applyFill="1" applyBorder="1" applyAlignment="1">
      <alignment horizontal="center" vertical="center" wrapText="1" readingOrder="1"/>
    </xf>
    <xf numFmtId="3" fontId="29" fillId="2" borderId="0" xfId="5" applyNumberFormat="1" applyFont="1" applyFill="1" applyAlignment="1">
      <alignment horizontal="center" vertical="center" wrapText="1" readingOrder="1"/>
    </xf>
    <xf numFmtId="0" fontId="29" fillId="2" borderId="4" xfId="5" applyFont="1" applyFill="1" applyBorder="1" applyAlignment="1">
      <alignment horizontal="center" vertical="center" wrapText="1" readingOrder="1"/>
    </xf>
    <xf numFmtId="0" fontId="29" fillId="2" borderId="0" xfId="5" applyFont="1" applyFill="1" applyAlignment="1">
      <alignment horizontal="center" vertical="center" wrapText="1" readingOrder="1"/>
    </xf>
    <xf numFmtId="0" fontId="28" fillId="3" borderId="0" xfId="5" applyFont="1" applyFill="1" applyAlignment="1">
      <alignment horizontal="center" vertical="center"/>
    </xf>
    <xf numFmtId="0" fontId="28" fillId="3" borderId="0" xfId="5" applyFont="1" applyFill="1" applyAlignment="1">
      <alignment horizontal="left" vertical="center" wrapText="1" readingOrder="1"/>
    </xf>
    <xf numFmtId="3" fontId="29" fillId="3" borderId="0" xfId="5" applyNumberFormat="1" applyFont="1" applyFill="1" applyAlignment="1">
      <alignment horizontal="center" vertical="center" wrapText="1" readingOrder="1"/>
    </xf>
    <xf numFmtId="0" fontId="29" fillId="3" borderId="0" xfId="5" applyFont="1" applyFill="1" applyAlignment="1">
      <alignment horizontal="center" vertical="center" wrapText="1" readingOrder="1"/>
    </xf>
    <xf numFmtId="0" fontId="28" fillId="3" borderId="0" xfId="5" applyFont="1" applyFill="1" applyAlignment="1">
      <alignment vertical="center" wrapText="1" readingOrder="1"/>
    </xf>
    <xf numFmtId="0" fontId="29" fillId="0" borderId="0" xfId="5" applyFont="1" applyAlignment="1">
      <alignment horizontal="center" vertical="center" wrapText="1" readingOrder="1"/>
    </xf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vertical="center" wrapText="1" readingOrder="1"/>
    </xf>
    <xf numFmtId="3" fontId="29" fillId="0" borderId="0" xfId="5" applyNumberFormat="1" applyFont="1" applyAlignment="1">
      <alignment horizontal="center" vertical="center" wrapText="1" readingOrder="1"/>
    </xf>
    <xf numFmtId="0" fontId="5" fillId="4" borderId="5" xfId="0" applyFont="1" applyFill="1" applyBorder="1" applyAlignment="1">
      <alignment horizontal="center" vertical="center" wrapText="1" readingOrder="1"/>
    </xf>
    <xf numFmtId="0" fontId="28" fillId="0" borderId="0" xfId="5" applyFont="1" applyAlignment="1">
      <alignment horizontal="left" vertical="center" wrapText="1" readingOrder="1"/>
    </xf>
    <xf numFmtId="43" fontId="12" fillId="2" borderId="0" xfId="1" applyFont="1" applyFill="1" applyAlignment="1">
      <alignment vertical="center" readingOrder="1"/>
    </xf>
    <xf numFmtId="0" fontId="5" fillId="5" borderId="0" xfId="5" applyFont="1" applyFill="1" applyAlignment="1">
      <alignment horizontal="right" vertical="top" wrapText="1"/>
    </xf>
    <xf numFmtId="0" fontId="2" fillId="5" borderId="0" xfId="5" applyFont="1" applyFill="1"/>
    <xf numFmtId="43" fontId="5" fillId="5" borderId="0" xfId="1" applyFont="1" applyFill="1" applyAlignment="1">
      <alignment horizontal="center" vertical="top" wrapText="1"/>
    </xf>
    <xf numFmtId="3" fontId="2" fillId="2" borderId="0" xfId="5" applyNumberFormat="1" applyFont="1" applyFill="1"/>
    <xf numFmtId="0" fontId="5" fillId="4" borderId="0" xfId="5" applyFont="1" applyFill="1"/>
    <xf numFmtId="0" fontId="2" fillId="4" borderId="0" xfId="0" applyFont="1" applyFill="1"/>
    <xf numFmtId="0" fontId="5" fillId="4" borderId="0" xfId="5" applyFont="1" applyFill="1" applyAlignment="1">
      <alignment horizontal="right"/>
    </xf>
    <xf numFmtId="0" fontId="5" fillId="4" borderId="0" xfId="5" applyFont="1" applyFill="1" applyAlignment="1">
      <alignment horizontal="center"/>
    </xf>
    <xf numFmtId="0" fontId="28" fillId="2" borderId="0" xfId="5" applyFont="1" applyFill="1"/>
    <xf numFmtId="0" fontId="29" fillId="0" borderId="0" xfId="0" applyFont="1"/>
    <xf numFmtId="165" fontId="28" fillId="2" borderId="0" xfId="1" applyNumberFormat="1" applyFont="1" applyFill="1"/>
    <xf numFmtId="9" fontId="28" fillId="2" borderId="0" xfId="4" applyFont="1" applyFill="1" applyAlignment="1">
      <alignment horizontal="center"/>
    </xf>
    <xf numFmtId="0" fontId="29" fillId="2" borderId="0" xfId="5" applyFont="1" applyFill="1" applyAlignment="1">
      <alignment horizontal="left" indent="1"/>
    </xf>
    <xf numFmtId="165" fontId="29" fillId="2" borderId="0" xfId="1" applyNumberFormat="1" applyFont="1" applyFill="1"/>
    <xf numFmtId="9" fontId="29" fillId="2" borderId="0" xfId="4" applyFont="1" applyFill="1" applyAlignment="1">
      <alignment horizontal="center"/>
    </xf>
    <xf numFmtId="0" fontId="5" fillId="4" borderId="0" xfId="5" applyFont="1" applyFill="1" applyAlignment="1">
      <alignment horizontal="left" indent="1"/>
    </xf>
    <xf numFmtId="165" fontId="5" fillId="4" borderId="0" xfId="5" applyNumberFormat="1" applyFont="1" applyFill="1"/>
    <xf numFmtId="9" fontId="5" fillId="4" borderId="0" xfId="4" applyFont="1" applyFill="1" applyAlignment="1">
      <alignment horizontal="center"/>
    </xf>
    <xf numFmtId="0" fontId="2" fillId="5" borderId="0" xfId="0" applyFont="1" applyFill="1"/>
    <xf numFmtId="9" fontId="18" fillId="0" borderId="1" xfId="4" applyFont="1" applyBorder="1" applyAlignment="1">
      <alignment vertical="center"/>
    </xf>
    <xf numFmtId="9" fontId="18" fillId="0" borderId="1" xfId="4" applyFont="1" applyBorder="1" applyAlignment="1">
      <alignment horizontal="center" vertical="center"/>
    </xf>
    <xf numFmtId="14" fontId="12" fillId="2" borderId="0" xfId="1" applyNumberFormat="1" applyFont="1" applyFill="1" applyAlignment="1">
      <alignment horizontal="center" vertical="center" readingOrder="1"/>
    </xf>
    <xf numFmtId="166" fontId="15" fillId="5" borderId="0" xfId="1" applyNumberFormat="1" applyFont="1" applyFill="1" applyAlignment="1">
      <alignment horizontal="center" vertical="top" wrapText="1"/>
    </xf>
    <xf numFmtId="43" fontId="15" fillId="5" borderId="0" xfId="1" applyFont="1" applyFill="1" applyAlignment="1">
      <alignment horizontal="center" vertical="top" wrapText="1"/>
    </xf>
    <xf numFmtId="0" fontId="20" fillId="0" borderId="17" xfId="0" applyFont="1" applyBorder="1" applyAlignment="1">
      <alignment horizontal="center" vertical="center" wrapText="1" readingOrder="1"/>
    </xf>
  </cellXfs>
  <cellStyles count="7">
    <cellStyle name="_x000d__x000a_JournalTemplate=C:\COMFO\CTALK\JOURSTD.TPL_x000d__x000a_LbStateAddress=3 3 0 251 1 89 2 311_x000d__x000a_LbStateJou" xfId="2" xr:uid="{744E14DB-4E36-40B1-B835-205BD4E85746}"/>
    <cellStyle name="Normal" xfId="0" builtinId="0"/>
    <cellStyle name="Normal 133" xfId="3" xr:uid="{3E15F65E-A51B-4DF7-9765-E70D325F7360}"/>
    <cellStyle name="Normal 83" xfId="5" xr:uid="{F73BF958-7E46-489E-8287-5A0F14B05DC5}"/>
    <cellStyle name="Normal 83 2" xfId="6" xr:uid="{C4A51B29-0F0B-44B6-8C5D-88D95D8FB28D}"/>
    <cellStyle name="Porcentagem" xfId="4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A%20REDE\10.%20DIVULGA&#199;&#213;ES%20TRIMESTRAIS\2025\2T25\BASE\Base_Projetos_2T25.xlsx" TargetMode="External"/><Relationship Id="rId1" Type="http://schemas.openxmlformats.org/officeDocument/2006/relationships/externalLinkPath" Target="/NOVA%20REDE/10.%20DIVULGA&#199;&#213;ES%20TRIMESTRAIS/2025/2T25/BASE/Base_Projetos_2T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oncessões"/>
      <sheetName val="Concessions"/>
      <sheetName val="Empresas"/>
      <sheetName val="Companies"/>
      <sheetName val="Capacidade Instalada"/>
      <sheetName val="Installed Capacity"/>
      <sheetName val="Auxiliar"/>
      <sheetName val="Concessões (ex-rbse)"/>
      <sheetName val="Crescimento"/>
      <sheetName val="Growth"/>
      <sheetName val="Greenfield PTBR"/>
      <sheetName val="Greenfield ENG"/>
      <sheetName val="Construção"/>
      <sheetName val="Construction"/>
      <sheetName val="Concluídos"/>
      <sheetName val="Tabela Q&amp;A"/>
      <sheetName val="Avanço Físico"/>
      <sheetName val="CapEx Greenfield"/>
      <sheetName val="Investimentos"/>
      <sheetName val="Recorde"/>
      <sheetName val="Projeção CapEx Bruno"/>
      <sheetName val="R&amp;M - Análise"/>
      <sheetName val="Projeção CapEx"/>
      <sheetName val="Projeção CapEx (PASSADO)"/>
      <sheetName val="Custo Construção"/>
      <sheetName val="R&amp;M"/>
      <sheetName val="Projetos Energizados"/>
      <sheetName val="RT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B4BD-6914-480A-95EB-CB275D9FDBE2}">
  <sheetPr>
    <tabColor theme="8" tint="0.39997558519241921"/>
  </sheetPr>
  <dimension ref="A1:X57"/>
  <sheetViews>
    <sheetView showGridLines="0" zoomScale="70" zoomScaleNormal="70" workbookViewId="0">
      <pane xSplit="4" ySplit="10" topLeftCell="G11" activePane="bottomRight" state="frozen"/>
      <selection activeCell="K45" sqref="K45"/>
      <selection pane="topRight" activeCell="K45" sqref="K45"/>
      <selection pane="bottomLeft" activeCell="K45" sqref="K45"/>
      <selection pane="bottomRight" activeCell="D46" sqref="D46"/>
    </sheetView>
  </sheetViews>
  <sheetFormatPr defaultColWidth="8.7265625" defaultRowHeight="0" customHeight="1" zeroHeight="1" outlineLevelCol="1" x14ac:dyDescent="0.35"/>
  <cols>
    <col min="1" max="1" width="1.54296875" style="12" customWidth="1"/>
    <col min="2" max="2" width="24.7265625" style="87" customWidth="1"/>
    <col min="3" max="3" width="12.453125" style="27" customWidth="1"/>
    <col min="4" max="4" width="20.81640625" style="27" customWidth="1"/>
    <col min="5" max="5" width="22.453125" style="27" customWidth="1"/>
    <col min="6" max="6" width="8.54296875" style="27" customWidth="1"/>
    <col min="7" max="7" width="14.54296875" style="27" customWidth="1"/>
    <col min="8" max="8" width="19.453125" style="27" bestFit="1" customWidth="1"/>
    <col min="9" max="9" width="12.54296875" style="27" bestFit="1" customWidth="1"/>
    <col min="10" max="10" width="23.7265625" style="27" bestFit="1" customWidth="1" outlineLevel="1"/>
    <col min="11" max="11" width="16.453125" style="27" customWidth="1"/>
    <col min="12" max="12" width="12.54296875" style="27" customWidth="1"/>
    <col min="13" max="13" width="30.54296875" style="27" customWidth="1"/>
    <col min="14" max="14" width="26.453125" style="84" customWidth="1"/>
    <col min="15" max="15" width="24.453125" style="84" customWidth="1"/>
    <col min="16" max="19" width="14.453125" style="84" customWidth="1"/>
    <col min="20" max="20" width="15.453125" style="86" customWidth="1"/>
    <col min="21" max="21" width="19.453125" style="86" customWidth="1"/>
    <col min="22" max="22" width="17.453125" style="6" customWidth="1"/>
    <col min="23" max="28" width="8.7265625" style="5" customWidth="1"/>
    <col min="29" max="16384" width="8.7265625" style="5"/>
  </cols>
  <sheetData>
    <row r="1" spans="1:24" ht="3.65" customHeight="1" thickBot="1" x14ac:dyDescent="0.4">
      <c r="A1" s="5"/>
      <c r="B1" s="5"/>
      <c r="C1" s="5"/>
      <c r="D1" s="6"/>
      <c r="E1" s="6"/>
      <c r="F1" s="6"/>
      <c r="G1" s="6"/>
      <c r="H1" s="5"/>
      <c r="I1" s="6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4" s="12" customFormat="1" ht="15.5" x14ac:dyDescent="0.35">
      <c r="A2" s="7"/>
      <c r="B2" s="160" t="e" vm="1">
        <v>#VALUE!</v>
      </c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</row>
    <row r="3" spans="1:24" s="12" customFormat="1" ht="15.5" x14ac:dyDescent="0.35">
      <c r="A3" s="7"/>
      <c r="B3" s="161"/>
      <c r="C3" s="13" t="s">
        <v>0</v>
      </c>
      <c r="D3" s="14">
        <v>45838</v>
      </c>
      <c r="E3" s="13"/>
      <c r="F3" s="13"/>
      <c r="G3" s="15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6"/>
    </row>
    <row r="4" spans="1:24" s="12" customFormat="1" ht="15.5" x14ac:dyDescent="0.35">
      <c r="A4" s="7"/>
      <c r="B4" s="161"/>
      <c r="C4" s="13" t="s">
        <v>2</v>
      </c>
      <c r="D4" s="17" t="str">
        <f>IF(MONTH($D$3)=3,1,IF(MONTH($D$3)=6,2,IF(MONTH($D$3)=9,3,4)))&amp;"T"&amp;RIGHT(YEAR($D$3),2)</f>
        <v>2T25</v>
      </c>
      <c r="E4" s="18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6"/>
    </row>
    <row r="5" spans="1:24" s="12" customFormat="1" ht="16" thickBot="1" x14ac:dyDescent="0.4">
      <c r="A5" s="7"/>
      <c r="B5" s="162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</row>
    <row r="6" spans="1:24" ht="5.9" customHeight="1" x14ac:dyDescent="0.35">
      <c r="A6" s="5"/>
      <c r="B6" s="5"/>
      <c r="C6" s="5"/>
      <c r="D6" s="6"/>
      <c r="E6" s="6"/>
      <c r="F6" s="6"/>
      <c r="G6" s="6"/>
      <c r="H6" s="5"/>
      <c r="I6" s="6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4" ht="3" customHeight="1" x14ac:dyDescent="0.35">
      <c r="A7" s="5"/>
      <c r="B7" s="5"/>
      <c r="C7" s="5"/>
      <c r="D7" s="6"/>
      <c r="E7" s="6"/>
      <c r="F7" s="6"/>
      <c r="G7" s="6"/>
      <c r="H7" s="5"/>
      <c r="I7" s="6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4" ht="15.5" x14ac:dyDescent="0.35">
      <c r="A8" s="5"/>
      <c r="B8" s="24" t="s">
        <v>3</v>
      </c>
      <c r="C8" s="25"/>
      <c r="D8" s="26"/>
      <c r="E8" s="26"/>
      <c r="F8" s="26"/>
      <c r="G8" s="26"/>
      <c r="H8" s="25"/>
      <c r="I8" s="26"/>
      <c r="J8" s="25"/>
      <c r="K8" s="238">
        <f>K11/K45</f>
        <v>0.5564919951893601</v>
      </c>
      <c r="L8" s="239">
        <f>(SUMIF(H:H,"Operacional",K:K)-K11)/K45</f>
        <v>0.28308875298498171</v>
      </c>
      <c r="M8" s="239">
        <f>100%-(L8+K8)</f>
        <v>0.16041925182565819</v>
      </c>
      <c r="N8" s="26"/>
      <c r="O8" s="26"/>
      <c r="P8" s="26"/>
      <c r="Q8" s="26"/>
      <c r="R8" s="26"/>
      <c r="S8" s="26"/>
      <c r="T8" s="26"/>
      <c r="U8" s="26"/>
      <c r="V8" s="26"/>
    </row>
    <row r="9" spans="1:24" ht="5.9" customHeight="1" x14ac:dyDescent="0.35">
      <c r="A9" s="5"/>
      <c r="B9" s="5"/>
      <c r="C9" s="5"/>
      <c r="D9" s="6"/>
      <c r="E9" s="6"/>
      <c r="F9" s="6"/>
      <c r="G9" s="6"/>
      <c r="H9" s="5"/>
      <c r="I9" s="6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4" ht="92.25" customHeight="1" thickBot="1" x14ac:dyDescent="0.4">
      <c r="A10" s="27"/>
      <c r="B10" s="28" t="s">
        <v>4</v>
      </c>
      <c r="C10" s="28" t="s">
        <v>5</v>
      </c>
      <c r="D10" s="29" t="s">
        <v>6</v>
      </c>
      <c r="E10" s="29" t="s">
        <v>108</v>
      </c>
      <c r="F10" s="29" t="s">
        <v>7</v>
      </c>
      <c r="G10" s="29" t="s">
        <v>8</v>
      </c>
      <c r="H10" s="29" t="s">
        <v>9</v>
      </c>
      <c r="I10" s="29" t="s">
        <v>10</v>
      </c>
      <c r="J10" s="29" t="s">
        <v>186</v>
      </c>
      <c r="K10" s="29" t="s">
        <v>185</v>
      </c>
      <c r="L10" s="29" t="s">
        <v>11</v>
      </c>
      <c r="M10" s="29" t="s">
        <v>146</v>
      </c>
      <c r="N10" s="29" t="s">
        <v>12</v>
      </c>
      <c r="O10" s="29" t="s">
        <v>126</v>
      </c>
      <c r="P10" s="29" t="s">
        <v>138</v>
      </c>
      <c r="Q10" s="29" t="s">
        <v>139</v>
      </c>
      <c r="R10" s="29" t="s">
        <v>140</v>
      </c>
      <c r="S10" s="29" t="s">
        <v>141</v>
      </c>
      <c r="T10" s="29" t="s">
        <v>13</v>
      </c>
      <c r="U10" s="29" t="s">
        <v>14</v>
      </c>
      <c r="V10" s="29" t="s">
        <v>15</v>
      </c>
    </row>
    <row r="11" spans="1:24" s="139" customFormat="1" ht="16.5" customHeight="1" thickBot="1" x14ac:dyDescent="0.4">
      <c r="A11" s="30"/>
      <c r="B11" s="163" t="s">
        <v>147</v>
      </c>
      <c r="C11" s="31" t="s">
        <v>16</v>
      </c>
      <c r="D11" s="31" t="s">
        <v>145</v>
      </c>
      <c r="E11" s="31" t="s">
        <v>114</v>
      </c>
      <c r="F11" s="164">
        <v>30</v>
      </c>
      <c r="G11" s="32">
        <v>52231</v>
      </c>
      <c r="H11" s="31" t="s">
        <v>17</v>
      </c>
      <c r="I11" s="31">
        <v>2028</v>
      </c>
      <c r="J11" s="33">
        <v>3546.4350810535625</v>
      </c>
      <c r="K11" s="33">
        <f>J11</f>
        <v>3546.4350810535625</v>
      </c>
      <c r="L11" s="164" t="s">
        <v>18</v>
      </c>
      <c r="M11" s="167">
        <v>1</v>
      </c>
      <c r="N11" s="164" t="s">
        <v>19</v>
      </c>
      <c r="O11" s="164" t="s">
        <v>111</v>
      </c>
      <c r="P11" s="168">
        <f>IF(O11="Lucro Real",9.25%,3.65%)</f>
        <v>9.2499999999999999E-2</v>
      </c>
      <c r="Q11" s="115" t="s">
        <v>142</v>
      </c>
      <c r="R11" s="116" t="s">
        <v>142</v>
      </c>
      <c r="S11" s="117" t="s">
        <v>142</v>
      </c>
      <c r="T11" s="34">
        <v>14617.53</v>
      </c>
      <c r="U11" s="34">
        <v>50184.26</v>
      </c>
      <c r="V11" s="34">
        <v>109</v>
      </c>
      <c r="W11" s="151"/>
    </row>
    <row r="12" spans="1:24" s="139" customFormat="1" ht="16.5" customHeight="1" thickBot="1" x14ac:dyDescent="0.4">
      <c r="A12" s="30"/>
      <c r="B12" s="163"/>
      <c r="C12" s="35" t="s">
        <v>20</v>
      </c>
      <c r="D12" s="35" t="s">
        <v>21</v>
      </c>
      <c r="E12" s="35" t="s">
        <v>128</v>
      </c>
      <c r="F12" s="165"/>
      <c r="G12" s="36">
        <v>55792</v>
      </c>
      <c r="H12" s="35" t="s">
        <v>22</v>
      </c>
      <c r="I12" s="35">
        <v>2028</v>
      </c>
      <c r="J12" s="37">
        <v>343.10103999980538</v>
      </c>
      <c r="K12" s="37">
        <f>J12</f>
        <v>343.10103999980538</v>
      </c>
      <c r="L12" s="165"/>
      <c r="M12" s="165"/>
      <c r="N12" s="165"/>
      <c r="O12" s="165"/>
      <c r="P12" s="169"/>
      <c r="Q12" s="118" t="s">
        <v>142</v>
      </c>
      <c r="R12" s="116" t="s">
        <v>142</v>
      </c>
      <c r="S12" s="117" t="s">
        <v>142</v>
      </c>
      <c r="T12" s="38">
        <v>936.2</v>
      </c>
      <c r="U12" s="38">
        <v>2250</v>
      </c>
      <c r="V12" s="38">
        <v>2</v>
      </c>
      <c r="W12" s="152"/>
    </row>
    <row r="13" spans="1:24" s="139" customFormat="1" ht="16.5" customHeight="1" x14ac:dyDescent="0.35">
      <c r="A13" s="30"/>
      <c r="B13" s="163"/>
      <c r="C13" s="35" t="s">
        <v>23</v>
      </c>
      <c r="D13" s="35" t="s">
        <v>24</v>
      </c>
      <c r="E13" s="35" t="s">
        <v>114</v>
      </c>
      <c r="F13" s="165"/>
      <c r="G13" s="36">
        <v>53652</v>
      </c>
      <c r="H13" s="35" t="s">
        <v>17</v>
      </c>
      <c r="I13" s="35">
        <v>2027</v>
      </c>
      <c r="J13" s="37">
        <v>234.84007329413399</v>
      </c>
      <c r="K13" s="37">
        <f>J13</f>
        <v>234.84007329413399</v>
      </c>
      <c r="L13" s="165"/>
      <c r="M13" s="165"/>
      <c r="N13" s="165"/>
      <c r="O13" s="165"/>
      <c r="P13" s="169"/>
      <c r="Q13" s="118" t="s">
        <v>142</v>
      </c>
      <c r="R13" s="116" t="s">
        <v>142</v>
      </c>
      <c r="S13" s="117" t="s">
        <v>142</v>
      </c>
      <c r="T13" s="38">
        <v>15</v>
      </c>
      <c r="U13" s="38" t="s">
        <v>25</v>
      </c>
      <c r="V13" s="38" t="s">
        <v>25</v>
      </c>
      <c r="W13" s="151"/>
    </row>
    <row r="14" spans="1:24" s="139" customFormat="1" ht="16.5" customHeight="1" x14ac:dyDescent="0.35">
      <c r="A14" s="30"/>
      <c r="B14" s="163"/>
      <c r="C14" s="35" t="s">
        <v>131</v>
      </c>
      <c r="D14" s="35" t="s">
        <v>132</v>
      </c>
      <c r="E14" s="35" t="s">
        <v>133</v>
      </c>
      <c r="F14" s="165"/>
      <c r="G14" s="36">
        <v>56156</v>
      </c>
      <c r="H14" s="35" t="s">
        <v>22</v>
      </c>
      <c r="I14" s="35">
        <v>2029</v>
      </c>
      <c r="J14" s="37">
        <v>321.80777299039528</v>
      </c>
      <c r="K14" s="37">
        <f>J14</f>
        <v>321.80777299039528</v>
      </c>
      <c r="L14" s="165"/>
      <c r="M14" s="165"/>
      <c r="N14" s="165"/>
      <c r="O14" s="165"/>
      <c r="P14" s="169"/>
      <c r="Q14" s="118">
        <v>1</v>
      </c>
      <c r="R14" s="119" t="s">
        <v>143</v>
      </c>
      <c r="S14" s="119" t="s">
        <v>143</v>
      </c>
      <c r="T14" s="38">
        <v>1116</v>
      </c>
      <c r="U14" s="38">
        <v>200</v>
      </c>
      <c r="V14" s="38">
        <v>3</v>
      </c>
      <c r="W14" s="152"/>
    </row>
    <row r="15" spans="1:24" s="139" customFormat="1" ht="16.5" customHeight="1" thickBot="1" x14ac:dyDescent="0.4">
      <c r="A15" s="30"/>
      <c r="B15" s="163"/>
      <c r="C15" s="39" t="s">
        <v>134</v>
      </c>
      <c r="D15" s="39" t="s">
        <v>129</v>
      </c>
      <c r="E15" s="39" t="s">
        <v>127</v>
      </c>
      <c r="F15" s="166"/>
      <c r="G15" s="40">
        <v>56156</v>
      </c>
      <c r="H15" s="39" t="s">
        <v>22</v>
      </c>
      <c r="I15" s="39">
        <v>2029</v>
      </c>
      <c r="J15" s="41">
        <v>248.17739441979884</v>
      </c>
      <c r="K15" s="41">
        <f>J15</f>
        <v>248.17739441979884</v>
      </c>
      <c r="L15" s="166"/>
      <c r="M15" s="166"/>
      <c r="N15" s="166"/>
      <c r="O15" s="166"/>
      <c r="P15" s="170"/>
      <c r="Q15" s="120">
        <v>0.15</v>
      </c>
      <c r="R15" s="119" t="s">
        <v>143</v>
      </c>
      <c r="S15" s="119" t="s">
        <v>143</v>
      </c>
      <c r="T15" s="42">
        <v>522</v>
      </c>
      <c r="U15" s="42">
        <v>0</v>
      </c>
      <c r="V15" s="42">
        <v>1</v>
      </c>
    </row>
    <row r="16" spans="1:24" ht="16.5" customHeight="1" x14ac:dyDescent="0.35">
      <c r="A16" s="43"/>
      <c r="B16" s="171" t="s">
        <v>26</v>
      </c>
      <c r="C16" s="44" t="s">
        <v>27</v>
      </c>
      <c r="D16" s="45" t="s">
        <v>28</v>
      </c>
      <c r="E16" s="173" t="s">
        <v>112</v>
      </c>
      <c r="F16" s="173">
        <v>30</v>
      </c>
      <c r="G16" s="46">
        <v>50826</v>
      </c>
      <c r="H16" s="44" t="s">
        <v>17</v>
      </c>
      <c r="I16" s="173" t="s">
        <v>47</v>
      </c>
      <c r="J16" s="47">
        <v>408.3661035365073</v>
      </c>
      <c r="K16" s="47">
        <f>J16*51%</f>
        <v>208.26671280361873</v>
      </c>
      <c r="L16" s="173" t="s">
        <v>18</v>
      </c>
      <c r="M16" s="173" t="s">
        <v>148</v>
      </c>
      <c r="N16" s="173" t="s">
        <v>29</v>
      </c>
      <c r="O16" s="173" t="s">
        <v>111</v>
      </c>
      <c r="P16" s="178">
        <f>IF(O16="Lucro Real",9.25%,3.65%)</f>
        <v>9.2499999999999999E-2</v>
      </c>
      <c r="Q16" s="178">
        <v>0.60171607949953698</v>
      </c>
      <c r="R16" s="180">
        <v>45292</v>
      </c>
      <c r="S16" s="180">
        <v>48914</v>
      </c>
      <c r="T16" s="175">
        <v>2385</v>
      </c>
      <c r="U16" s="175">
        <v>7464</v>
      </c>
      <c r="V16" s="175" t="s">
        <v>25</v>
      </c>
    </row>
    <row r="17" spans="1:22" ht="16.5" customHeight="1" thickBot="1" x14ac:dyDescent="0.4">
      <c r="A17" s="43"/>
      <c r="B17" s="172"/>
      <c r="C17" s="49" t="s">
        <v>30</v>
      </c>
      <c r="D17" s="49" t="s">
        <v>31</v>
      </c>
      <c r="E17" s="174"/>
      <c r="F17" s="174"/>
      <c r="G17" s="50">
        <v>50826</v>
      </c>
      <c r="H17" s="49" t="s">
        <v>17</v>
      </c>
      <c r="I17" s="174"/>
      <c r="J17" s="51">
        <v>352.35557108627575</v>
      </c>
      <c r="K17" s="51">
        <f>J17*51%</f>
        <v>179.70134125400062</v>
      </c>
      <c r="L17" s="174"/>
      <c r="M17" s="174"/>
      <c r="N17" s="174"/>
      <c r="O17" s="174"/>
      <c r="P17" s="179"/>
      <c r="Q17" s="179"/>
      <c r="R17" s="181"/>
      <c r="S17" s="181"/>
      <c r="T17" s="176"/>
      <c r="U17" s="176"/>
      <c r="V17" s="176"/>
    </row>
    <row r="18" spans="1:22" ht="16.5" customHeight="1" thickBot="1" x14ac:dyDescent="0.4">
      <c r="A18" s="30"/>
      <c r="B18" s="53" t="s">
        <v>32</v>
      </c>
      <c r="C18" s="54" t="s">
        <v>33</v>
      </c>
      <c r="D18" s="54" t="s">
        <v>34</v>
      </c>
      <c r="E18" s="54" t="s">
        <v>113</v>
      </c>
      <c r="F18" s="54">
        <v>30</v>
      </c>
      <c r="G18" s="55">
        <v>53915</v>
      </c>
      <c r="H18" s="54" t="s">
        <v>17</v>
      </c>
      <c r="I18" s="54">
        <v>2028</v>
      </c>
      <c r="J18" s="56">
        <v>398.73023730158116</v>
      </c>
      <c r="K18" s="56">
        <f>J18*50%</f>
        <v>199.36511865079058</v>
      </c>
      <c r="L18" s="54" t="s">
        <v>18</v>
      </c>
      <c r="M18" s="54" t="s">
        <v>135</v>
      </c>
      <c r="N18" s="54" t="s">
        <v>29</v>
      </c>
      <c r="O18" s="54" t="s">
        <v>111</v>
      </c>
      <c r="P18" s="121">
        <f t="shared" ref="P18:P23" si="0">IF(O18="Lucro Real",9.25%,3.65%)</f>
        <v>9.2499999999999999E-2</v>
      </c>
      <c r="Q18" s="121" t="s">
        <v>142</v>
      </c>
      <c r="R18" s="121" t="s">
        <v>142</v>
      </c>
      <c r="S18" s="121" t="s">
        <v>142</v>
      </c>
      <c r="T18" s="57">
        <v>593.07000000000005</v>
      </c>
      <c r="U18" s="57">
        <v>2988</v>
      </c>
      <c r="V18" s="57">
        <v>1</v>
      </c>
    </row>
    <row r="19" spans="1:22" ht="16.5" customHeight="1" thickBot="1" x14ac:dyDescent="0.4">
      <c r="A19" s="30"/>
      <c r="B19" s="58" t="s">
        <v>35</v>
      </c>
      <c r="C19" s="59" t="s">
        <v>36</v>
      </c>
      <c r="D19" s="59" t="s">
        <v>37</v>
      </c>
      <c r="E19" s="59" t="s">
        <v>114</v>
      </c>
      <c r="F19" s="59">
        <v>30</v>
      </c>
      <c r="G19" s="60">
        <v>53915</v>
      </c>
      <c r="H19" s="59" t="s">
        <v>17</v>
      </c>
      <c r="I19" s="59">
        <v>2028</v>
      </c>
      <c r="J19" s="61">
        <v>83.236966918462116</v>
      </c>
      <c r="K19" s="61">
        <f>J19</f>
        <v>83.236966918462116</v>
      </c>
      <c r="L19" s="59" t="s">
        <v>18</v>
      </c>
      <c r="M19" s="62">
        <v>1</v>
      </c>
      <c r="N19" s="59" t="s">
        <v>19</v>
      </c>
      <c r="O19" s="59" t="s">
        <v>111</v>
      </c>
      <c r="P19" s="122">
        <f t="shared" si="0"/>
        <v>9.2499999999999999E-2</v>
      </c>
      <c r="Q19" s="122" t="s">
        <v>142</v>
      </c>
      <c r="R19" s="122" t="s">
        <v>142</v>
      </c>
      <c r="S19" s="122" t="s">
        <v>142</v>
      </c>
      <c r="T19" s="63" t="s">
        <v>25</v>
      </c>
      <c r="U19" s="63">
        <v>1400</v>
      </c>
      <c r="V19" s="63">
        <v>2</v>
      </c>
    </row>
    <row r="20" spans="1:22" ht="16.5" customHeight="1" thickBot="1" x14ac:dyDescent="0.4">
      <c r="A20" s="43"/>
      <c r="B20" s="53" t="s">
        <v>38</v>
      </c>
      <c r="C20" s="54" t="s">
        <v>39</v>
      </c>
      <c r="D20" s="54" t="s">
        <v>40</v>
      </c>
      <c r="E20" s="54" t="s">
        <v>114</v>
      </c>
      <c r="F20" s="54">
        <v>30</v>
      </c>
      <c r="G20" s="55">
        <v>55243</v>
      </c>
      <c r="H20" s="54" t="s">
        <v>22</v>
      </c>
      <c r="I20" s="54">
        <v>2025</v>
      </c>
      <c r="J20" s="56">
        <v>93.110359205539737</v>
      </c>
      <c r="K20" s="56">
        <f>J20</f>
        <v>93.110359205539737</v>
      </c>
      <c r="L20" s="54" t="s">
        <v>18</v>
      </c>
      <c r="M20" s="64">
        <v>1</v>
      </c>
      <c r="N20" s="54" t="s">
        <v>19</v>
      </c>
      <c r="O20" s="54" t="s">
        <v>111</v>
      </c>
      <c r="P20" s="121">
        <f t="shared" si="0"/>
        <v>9.2499999999999999E-2</v>
      </c>
      <c r="Q20" s="121" t="s">
        <v>142</v>
      </c>
      <c r="R20" s="121" t="s">
        <v>142</v>
      </c>
      <c r="S20" s="121" t="s">
        <v>142</v>
      </c>
      <c r="T20" s="57">
        <v>30.22</v>
      </c>
      <c r="U20" s="57">
        <v>800</v>
      </c>
      <c r="V20" s="57">
        <v>1</v>
      </c>
    </row>
    <row r="21" spans="1:22" ht="15" customHeight="1" thickBot="1" x14ac:dyDescent="0.4">
      <c r="A21" s="30"/>
      <c r="B21" s="65" t="s">
        <v>41</v>
      </c>
      <c r="C21" s="66" t="s">
        <v>42</v>
      </c>
      <c r="D21" s="66" t="s">
        <v>43</v>
      </c>
      <c r="E21" s="66" t="s">
        <v>116</v>
      </c>
      <c r="F21" s="66">
        <v>30</v>
      </c>
      <c r="G21" s="67">
        <v>53733</v>
      </c>
      <c r="H21" s="66" t="s">
        <v>17</v>
      </c>
      <c r="I21" s="66">
        <v>2027</v>
      </c>
      <c r="J21" s="68">
        <v>162.36520481872631</v>
      </c>
      <c r="K21" s="68">
        <f>J21*50%</f>
        <v>81.182602409363156</v>
      </c>
      <c r="L21" s="66" t="s">
        <v>18</v>
      </c>
      <c r="M21" s="66" t="s">
        <v>135</v>
      </c>
      <c r="N21" s="66" t="s">
        <v>29</v>
      </c>
      <c r="O21" s="66" t="s">
        <v>111</v>
      </c>
      <c r="P21" s="123">
        <f t="shared" si="0"/>
        <v>9.2499999999999999E-2</v>
      </c>
      <c r="Q21" s="123">
        <v>1</v>
      </c>
      <c r="R21" s="124">
        <f>DATE(YEAR(S21)-9,1,1)</f>
        <v>44927</v>
      </c>
      <c r="S21" s="124">
        <v>48549</v>
      </c>
      <c r="T21" s="69">
        <v>338</v>
      </c>
      <c r="U21" s="69" t="s">
        <v>25</v>
      </c>
      <c r="V21" s="69" t="s">
        <v>25</v>
      </c>
    </row>
    <row r="22" spans="1:22" s="6" customFormat="1" ht="16" thickBot="1" x14ac:dyDescent="0.4">
      <c r="A22" s="30"/>
      <c r="B22" s="159" t="s">
        <v>44</v>
      </c>
      <c r="C22" s="70" t="s">
        <v>45</v>
      </c>
      <c r="D22" s="70" t="s">
        <v>46</v>
      </c>
      <c r="E22" s="70" t="s">
        <v>118</v>
      </c>
      <c r="F22" s="71">
        <v>30</v>
      </c>
      <c r="G22" s="72">
        <v>54867</v>
      </c>
      <c r="H22" s="70" t="s">
        <v>17</v>
      </c>
      <c r="I22" s="71">
        <v>2025</v>
      </c>
      <c r="J22" s="73">
        <v>52.959984550000016</v>
      </c>
      <c r="K22" s="73">
        <f>J22</f>
        <v>52.959984550000016</v>
      </c>
      <c r="L22" s="71" t="s">
        <v>18</v>
      </c>
      <c r="M22" s="158">
        <v>1</v>
      </c>
      <c r="N22" s="71" t="s">
        <v>19</v>
      </c>
      <c r="O22" s="71" t="s">
        <v>115</v>
      </c>
      <c r="P22" s="157">
        <f t="shared" si="0"/>
        <v>3.6499999999999998E-2</v>
      </c>
      <c r="Q22" s="157" t="s">
        <v>142</v>
      </c>
      <c r="R22" s="157" t="s">
        <v>142</v>
      </c>
      <c r="S22" s="157" t="s">
        <v>142</v>
      </c>
      <c r="T22" s="74">
        <v>77.11</v>
      </c>
      <c r="U22" s="74">
        <v>2691</v>
      </c>
      <c r="V22" s="74">
        <v>1</v>
      </c>
    </row>
    <row r="23" spans="1:22" ht="16.5" customHeight="1" x14ac:dyDescent="0.35">
      <c r="A23" s="43"/>
      <c r="B23" s="171" t="s">
        <v>49</v>
      </c>
      <c r="C23" s="45" t="s">
        <v>50</v>
      </c>
      <c r="D23" s="45" t="s">
        <v>51</v>
      </c>
      <c r="E23" s="45" t="s">
        <v>119</v>
      </c>
      <c r="F23" s="173">
        <v>30</v>
      </c>
      <c r="G23" s="46">
        <v>54867</v>
      </c>
      <c r="H23" s="44" t="s">
        <v>17</v>
      </c>
      <c r="I23" s="44">
        <v>2025</v>
      </c>
      <c r="J23" s="47">
        <v>46.140901050000011</v>
      </c>
      <c r="K23" s="47">
        <f>J23</f>
        <v>46.140901050000011</v>
      </c>
      <c r="L23" s="173" t="s">
        <v>18</v>
      </c>
      <c r="M23" s="177">
        <v>1</v>
      </c>
      <c r="N23" s="173" t="s">
        <v>19</v>
      </c>
      <c r="O23" s="173" t="s">
        <v>115</v>
      </c>
      <c r="P23" s="178">
        <f t="shared" si="0"/>
        <v>3.6499999999999998E-2</v>
      </c>
      <c r="Q23" s="178" t="s">
        <v>142</v>
      </c>
      <c r="R23" s="178" t="s">
        <v>142</v>
      </c>
      <c r="S23" s="178" t="s">
        <v>142</v>
      </c>
      <c r="T23" s="48">
        <v>158.21000000000029</v>
      </c>
      <c r="U23" s="48">
        <v>1600</v>
      </c>
      <c r="V23" s="48">
        <v>3</v>
      </c>
    </row>
    <row r="24" spans="1:22" ht="16.5" customHeight="1" thickBot="1" x14ac:dyDescent="0.4">
      <c r="A24" s="43"/>
      <c r="B24" s="172"/>
      <c r="C24" s="49" t="s">
        <v>52</v>
      </c>
      <c r="D24" s="49" t="str">
        <f>B23</f>
        <v>IEMG</v>
      </c>
      <c r="E24" s="49" t="s">
        <v>119</v>
      </c>
      <c r="F24" s="174"/>
      <c r="G24" s="50">
        <v>50153</v>
      </c>
      <c r="H24" s="49" t="s">
        <v>17</v>
      </c>
      <c r="I24" s="49" t="s">
        <v>47</v>
      </c>
      <c r="J24" s="51">
        <v>15.430810056724884</v>
      </c>
      <c r="K24" s="51">
        <f>J24</f>
        <v>15.430810056724884</v>
      </c>
      <c r="L24" s="174"/>
      <c r="M24" s="174"/>
      <c r="N24" s="174"/>
      <c r="O24" s="174"/>
      <c r="P24" s="179"/>
      <c r="Q24" s="179"/>
      <c r="R24" s="179"/>
      <c r="S24" s="179"/>
      <c r="T24" s="52">
        <v>173.03</v>
      </c>
      <c r="U24" s="52" t="s">
        <v>25</v>
      </c>
      <c r="V24" s="52" t="s">
        <v>25</v>
      </c>
    </row>
    <row r="25" spans="1:22" ht="16.5" customHeight="1" thickBot="1" x14ac:dyDescent="0.4">
      <c r="A25" s="30"/>
      <c r="B25" s="53" t="s">
        <v>53</v>
      </c>
      <c r="C25" s="54" t="s">
        <v>54</v>
      </c>
      <c r="D25" s="54" t="s">
        <v>55</v>
      </c>
      <c r="E25" s="54" t="s">
        <v>117</v>
      </c>
      <c r="F25" s="54">
        <v>30</v>
      </c>
      <c r="G25" s="55">
        <v>53733</v>
      </c>
      <c r="H25" s="54" t="s">
        <v>17</v>
      </c>
      <c r="I25" s="54">
        <v>2027</v>
      </c>
      <c r="J25" s="56">
        <v>72.109375825255484</v>
      </c>
      <c r="K25" s="56">
        <f t="shared" ref="K25:K27" si="1">J25</f>
        <v>72.109375825255484</v>
      </c>
      <c r="L25" s="54" t="s">
        <v>18</v>
      </c>
      <c r="M25" s="64">
        <v>1</v>
      </c>
      <c r="N25" s="54" t="s">
        <v>19</v>
      </c>
      <c r="O25" s="54" t="s">
        <v>115</v>
      </c>
      <c r="P25" s="121">
        <f t="shared" ref="P25:P33" si="2">IF(O25="Lucro Real",9.25%,3.65%)</f>
        <v>3.6499999999999998E-2</v>
      </c>
      <c r="Q25" s="121" t="s">
        <v>142</v>
      </c>
      <c r="R25" s="121" t="s">
        <v>142</v>
      </c>
      <c r="S25" s="121" t="s">
        <v>142</v>
      </c>
      <c r="T25" s="57">
        <v>77.03</v>
      </c>
      <c r="U25" s="57">
        <v>1350</v>
      </c>
      <c r="V25" s="57">
        <v>1</v>
      </c>
    </row>
    <row r="26" spans="1:22" ht="16.5" customHeight="1" thickBot="1" x14ac:dyDescent="0.4">
      <c r="A26" s="43"/>
      <c r="B26" s="58" t="s">
        <v>56</v>
      </c>
      <c r="C26" s="59" t="s">
        <v>57</v>
      </c>
      <c r="D26" s="59" t="s">
        <v>58</v>
      </c>
      <c r="E26" s="59" t="s">
        <v>144</v>
      </c>
      <c r="F26" s="59">
        <v>30</v>
      </c>
      <c r="G26" s="60">
        <v>51844</v>
      </c>
      <c r="H26" s="59" t="s">
        <v>17</v>
      </c>
      <c r="I26" s="59">
        <v>2027</v>
      </c>
      <c r="J26" s="61">
        <v>157.85681581753673</v>
      </c>
      <c r="K26" s="61">
        <f>J26*51%</f>
        <v>80.506976066943736</v>
      </c>
      <c r="L26" s="59" t="s">
        <v>18</v>
      </c>
      <c r="M26" s="59" t="s">
        <v>136</v>
      </c>
      <c r="N26" s="59" t="s">
        <v>29</v>
      </c>
      <c r="O26" s="59" t="s">
        <v>111</v>
      </c>
      <c r="P26" s="122">
        <f t="shared" si="2"/>
        <v>9.2499999999999999E-2</v>
      </c>
      <c r="Q26" s="122">
        <v>1</v>
      </c>
      <c r="R26" s="124">
        <f>DATE(YEAR(S26)-9,1,1)</f>
        <v>42370</v>
      </c>
      <c r="S26" s="124">
        <v>45992</v>
      </c>
      <c r="T26" s="63">
        <v>633</v>
      </c>
      <c r="U26" s="63">
        <v>2100</v>
      </c>
      <c r="V26" s="63">
        <v>2</v>
      </c>
    </row>
    <row r="27" spans="1:22" ht="16.5" customHeight="1" thickBot="1" x14ac:dyDescent="0.4">
      <c r="A27" s="30"/>
      <c r="B27" s="75" t="s">
        <v>59</v>
      </c>
      <c r="C27" s="35" t="s">
        <v>60</v>
      </c>
      <c r="D27" s="35" t="s">
        <v>61</v>
      </c>
      <c r="E27" s="35" t="s">
        <v>114</v>
      </c>
      <c r="F27" s="35">
        <v>30</v>
      </c>
      <c r="G27" s="36">
        <v>53915</v>
      </c>
      <c r="H27" s="35" t="s">
        <v>17</v>
      </c>
      <c r="I27" s="35">
        <v>2028</v>
      </c>
      <c r="J27" s="37">
        <v>70.794383704919042</v>
      </c>
      <c r="K27" s="37">
        <f t="shared" si="1"/>
        <v>70.794383704919042</v>
      </c>
      <c r="L27" s="35" t="s">
        <v>18</v>
      </c>
      <c r="M27" s="76">
        <v>1</v>
      </c>
      <c r="N27" s="35" t="s">
        <v>19</v>
      </c>
      <c r="O27" s="35" t="s">
        <v>115</v>
      </c>
      <c r="P27" s="119">
        <f t="shared" si="2"/>
        <v>3.6499999999999998E-2</v>
      </c>
      <c r="Q27" s="119" t="s">
        <v>142</v>
      </c>
      <c r="R27" s="119" t="s">
        <v>142</v>
      </c>
      <c r="S27" s="119" t="s">
        <v>142</v>
      </c>
      <c r="T27" s="38" t="s">
        <v>25</v>
      </c>
      <c r="U27" s="38">
        <v>900</v>
      </c>
      <c r="V27" s="38" t="s">
        <v>25</v>
      </c>
    </row>
    <row r="28" spans="1:22" ht="16.5" customHeight="1" thickBot="1" x14ac:dyDescent="0.4">
      <c r="A28" s="43"/>
      <c r="B28" s="58" t="s">
        <v>62</v>
      </c>
      <c r="C28" s="59" t="s">
        <v>63</v>
      </c>
      <c r="D28" s="59" t="str">
        <f>B28</f>
        <v>IENNE</v>
      </c>
      <c r="E28" s="59" t="s">
        <v>120</v>
      </c>
      <c r="F28" s="59">
        <v>30</v>
      </c>
      <c r="G28" s="60">
        <v>50480</v>
      </c>
      <c r="H28" s="59" t="s">
        <v>17</v>
      </c>
      <c r="I28" s="59">
        <v>2028</v>
      </c>
      <c r="J28" s="61">
        <v>71.392523093207842</v>
      </c>
      <c r="K28" s="61">
        <f>J28</f>
        <v>71.392523093207842</v>
      </c>
      <c r="L28" s="59" t="s">
        <v>18</v>
      </c>
      <c r="M28" s="62">
        <v>1</v>
      </c>
      <c r="N28" s="59" t="s">
        <v>19</v>
      </c>
      <c r="O28" s="59" t="s">
        <v>115</v>
      </c>
      <c r="P28" s="122">
        <f t="shared" si="2"/>
        <v>3.6499999999999998E-2</v>
      </c>
      <c r="Q28" s="122" t="s">
        <v>142</v>
      </c>
      <c r="R28" s="122" t="s">
        <v>142</v>
      </c>
      <c r="S28" s="122" t="s">
        <v>142</v>
      </c>
      <c r="T28" s="63">
        <v>710.87</v>
      </c>
      <c r="U28" s="63" t="s">
        <v>25</v>
      </c>
      <c r="V28" s="63" t="s">
        <v>25</v>
      </c>
    </row>
    <row r="29" spans="1:22" ht="16.5" customHeight="1" thickBot="1" x14ac:dyDescent="0.4">
      <c r="A29" s="30"/>
      <c r="B29" s="53" t="s">
        <v>64</v>
      </c>
      <c r="C29" s="54" t="s">
        <v>65</v>
      </c>
      <c r="D29" s="54" t="s">
        <v>66</v>
      </c>
      <c r="E29" s="54" t="s">
        <v>114</v>
      </c>
      <c r="F29" s="54">
        <v>30</v>
      </c>
      <c r="G29" s="55">
        <v>51092</v>
      </c>
      <c r="H29" s="54" t="s">
        <v>17</v>
      </c>
      <c r="I29" s="54">
        <v>2025</v>
      </c>
      <c r="J29" s="56">
        <v>62.43698092135655</v>
      </c>
      <c r="K29" s="56">
        <f>J29</f>
        <v>62.43698092135655</v>
      </c>
      <c r="L29" s="54" t="s">
        <v>18</v>
      </c>
      <c r="M29" s="64">
        <v>1</v>
      </c>
      <c r="N29" s="54" t="s">
        <v>19</v>
      </c>
      <c r="O29" s="54" t="s">
        <v>115</v>
      </c>
      <c r="P29" s="121">
        <f t="shared" si="2"/>
        <v>3.6499999999999998E-2</v>
      </c>
      <c r="Q29" s="121" t="s">
        <v>142</v>
      </c>
      <c r="R29" s="121" t="s">
        <v>142</v>
      </c>
      <c r="S29" s="121" t="s">
        <v>142</v>
      </c>
      <c r="T29" s="57" t="s">
        <v>25</v>
      </c>
      <c r="U29" s="57">
        <v>2000</v>
      </c>
      <c r="V29" s="57">
        <v>2</v>
      </c>
    </row>
    <row r="30" spans="1:22" ht="16.5" customHeight="1" thickBot="1" x14ac:dyDescent="0.4">
      <c r="A30" s="30"/>
      <c r="B30" s="58" t="s">
        <v>67</v>
      </c>
      <c r="C30" s="59" t="s">
        <v>68</v>
      </c>
      <c r="D30" s="77" t="s">
        <v>104</v>
      </c>
      <c r="E30" s="77" t="s">
        <v>114</v>
      </c>
      <c r="F30" s="59">
        <v>30</v>
      </c>
      <c r="G30" s="60">
        <v>50693</v>
      </c>
      <c r="H30" s="59" t="s">
        <v>17</v>
      </c>
      <c r="I30" s="59" t="s">
        <v>47</v>
      </c>
      <c r="J30" s="61">
        <v>77.298775904999019</v>
      </c>
      <c r="K30" s="61">
        <f>J30</f>
        <v>77.298775904999019</v>
      </c>
      <c r="L30" s="59" t="s">
        <v>18</v>
      </c>
      <c r="M30" s="62">
        <v>1</v>
      </c>
      <c r="N30" s="59" t="s">
        <v>19</v>
      </c>
      <c r="O30" s="59" t="s">
        <v>115</v>
      </c>
      <c r="P30" s="122">
        <f t="shared" si="2"/>
        <v>3.6499999999999998E-2</v>
      </c>
      <c r="Q30" s="122" t="s">
        <v>142</v>
      </c>
      <c r="R30" s="122" t="s">
        <v>142</v>
      </c>
      <c r="S30" s="122" t="s">
        <v>142</v>
      </c>
      <c r="T30" s="63" t="s">
        <v>25</v>
      </c>
      <c r="U30" s="63">
        <v>2400</v>
      </c>
      <c r="V30" s="63">
        <v>3</v>
      </c>
    </row>
    <row r="31" spans="1:22" ht="16.5" customHeight="1" thickBot="1" x14ac:dyDescent="0.4">
      <c r="A31" s="43"/>
      <c r="B31" s="53" t="s">
        <v>69</v>
      </c>
      <c r="C31" s="54" t="s">
        <v>70</v>
      </c>
      <c r="D31" s="54" t="s">
        <v>71</v>
      </c>
      <c r="E31" s="54" t="s">
        <v>121</v>
      </c>
      <c r="F31" s="54">
        <v>30</v>
      </c>
      <c r="G31" s="55">
        <v>54321</v>
      </c>
      <c r="H31" s="54" t="s">
        <v>17</v>
      </c>
      <c r="I31" s="54">
        <v>2029</v>
      </c>
      <c r="J31" s="56">
        <v>56.287888230804604</v>
      </c>
      <c r="K31" s="56">
        <f>J31</f>
        <v>56.287888230804604</v>
      </c>
      <c r="L31" s="54" t="s">
        <v>18</v>
      </c>
      <c r="M31" s="64">
        <v>1</v>
      </c>
      <c r="N31" s="54" t="s">
        <v>19</v>
      </c>
      <c r="O31" s="54" t="s">
        <v>115</v>
      </c>
      <c r="P31" s="121">
        <f t="shared" si="2"/>
        <v>3.6499999999999998E-2</v>
      </c>
      <c r="Q31" s="121" t="s">
        <v>142</v>
      </c>
      <c r="R31" s="121" t="s">
        <v>142</v>
      </c>
      <c r="S31" s="121" t="s">
        <v>142</v>
      </c>
      <c r="T31" s="57">
        <v>38.14</v>
      </c>
      <c r="U31" s="57">
        <v>300</v>
      </c>
      <c r="V31" s="57">
        <v>1</v>
      </c>
    </row>
    <row r="32" spans="1:22" ht="16.5" customHeight="1" thickBot="1" x14ac:dyDescent="0.4">
      <c r="A32" s="30"/>
      <c r="B32" s="65" t="s">
        <v>72</v>
      </c>
      <c r="C32" s="66" t="s">
        <v>73</v>
      </c>
      <c r="D32" s="66" t="s">
        <v>74</v>
      </c>
      <c r="E32" s="66" t="s">
        <v>119</v>
      </c>
      <c r="F32" s="66">
        <v>30</v>
      </c>
      <c r="G32" s="67">
        <v>53733</v>
      </c>
      <c r="H32" s="66" t="s">
        <v>17</v>
      </c>
      <c r="I32" s="66">
        <v>2027</v>
      </c>
      <c r="J32" s="68">
        <v>108.78473229920459</v>
      </c>
      <c r="K32" s="68">
        <f>J32*50%</f>
        <v>54.392366149602296</v>
      </c>
      <c r="L32" s="66" t="s">
        <v>18</v>
      </c>
      <c r="M32" s="66" t="s">
        <v>135</v>
      </c>
      <c r="N32" s="66" t="s">
        <v>29</v>
      </c>
      <c r="O32" s="66" t="s">
        <v>111</v>
      </c>
      <c r="P32" s="123">
        <f t="shared" si="2"/>
        <v>9.2499999999999999E-2</v>
      </c>
      <c r="Q32" s="123">
        <v>1</v>
      </c>
      <c r="R32" s="124">
        <f>DATE(YEAR(S32)-9,1,1)</f>
        <v>44927</v>
      </c>
      <c r="S32" s="124">
        <v>48549</v>
      </c>
      <c r="T32" s="69">
        <v>208</v>
      </c>
      <c r="U32" s="69" t="s">
        <v>25</v>
      </c>
      <c r="V32" s="69" t="s">
        <v>25</v>
      </c>
    </row>
    <row r="33" spans="1:22" ht="17.149999999999999" customHeight="1" x14ac:dyDescent="0.35">
      <c r="A33" s="30"/>
      <c r="B33" s="182" t="s">
        <v>75</v>
      </c>
      <c r="C33" s="71" t="s">
        <v>76</v>
      </c>
      <c r="D33" s="71" t="s">
        <v>77</v>
      </c>
      <c r="E33" s="71" t="s">
        <v>114</v>
      </c>
      <c r="F33" s="184">
        <v>30</v>
      </c>
      <c r="G33" s="72">
        <v>48202</v>
      </c>
      <c r="H33" s="71" t="s">
        <v>17</v>
      </c>
      <c r="I33" s="71" t="s">
        <v>47</v>
      </c>
      <c r="J33" s="73">
        <v>20.643534548997234</v>
      </c>
      <c r="K33" s="73">
        <f>J33</f>
        <v>20.643534548997234</v>
      </c>
      <c r="L33" s="71" t="s">
        <v>48</v>
      </c>
      <c r="M33" s="185">
        <v>1</v>
      </c>
      <c r="N33" s="184" t="s">
        <v>19</v>
      </c>
      <c r="O33" s="184" t="s">
        <v>115</v>
      </c>
      <c r="P33" s="186">
        <f t="shared" si="2"/>
        <v>3.6499999999999998E-2</v>
      </c>
      <c r="Q33" s="186" t="s">
        <v>142</v>
      </c>
      <c r="R33" s="186" t="s">
        <v>142</v>
      </c>
      <c r="S33" s="186" t="s">
        <v>142</v>
      </c>
      <c r="T33" s="74">
        <v>137.30000000000001</v>
      </c>
      <c r="U33" s="74" t="s">
        <v>25</v>
      </c>
      <c r="V33" s="74" t="s">
        <v>25</v>
      </c>
    </row>
    <row r="34" spans="1:22" ht="16.5" customHeight="1" thickBot="1" x14ac:dyDescent="0.4">
      <c r="A34" s="30"/>
      <c r="B34" s="183"/>
      <c r="C34" s="39" t="s">
        <v>78</v>
      </c>
      <c r="D34" s="39" t="s">
        <v>79</v>
      </c>
      <c r="E34" s="39" t="s">
        <v>114</v>
      </c>
      <c r="F34" s="166"/>
      <c r="G34" s="40">
        <v>53915</v>
      </c>
      <c r="H34" s="39" t="s">
        <v>17</v>
      </c>
      <c r="I34" s="39">
        <v>2028</v>
      </c>
      <c r="J34" s="41">
        <v>16.151413423689903</v>
      </c>
      <c r="K34" s="41">
        <f>J34</f>
        <v>16.151413423689903</v>
      </c>
      <c r="L34" s="39" t="s">
        <v>18</v>
      </c>
      <c r="M34" s="166"/>
      <c r="N34" s="166"/>
      <c r="O34" s="166"/>
      <c r="P34" s="187"/>
      <c r="Q34" s="187"/>
      <c r="R34" s="187"/>
      <c r="S34" s="187"/>
      <c r="T34" s="42" t="s">
        <v>25</v>
      </c>
      <c r="U34" s="42">
        <v>250</v>
      </c>
      <c r="V34" s="42" t="s">
        <v>25</v>
      </c>
    </row>
    <row r="35" spans="1:22" ht="16.5" customHeight="1" x14ac:dyDescent="0.35">
      <c r="A35" s="30"/>
      <c r="B35" s="188" t="s">
        <v>80</v>
      </c>
      <c r="C35" s="44" t="s">
        <v>81</v>
      </c>
      <c r="D35" s="44" t="s">
        <v>82</v>
      </c>
      <c r="E35" s="44" t="s">
        <v>114</v>
      </c>
      <c r="F35" s="173">
        <v>30</v>
      </c>
      <c r="G35" s="46">
        <v>55792</v>
      </c>
      <c r="H35" s="44" t="s">
        <v>22</v>
      </c>
      <c r="I35" s="44">
        <v>2028</v>
      </c>
      <c r="J35" s="47">
        <v>16.129841075719565</v>
      </c>
      <c r="K35" s="47">
        <f>J35</f>
        <v>16.129841075719565</v>
      </c>
      <c r="L35" s="44" t="s">
        <v>18</v>
      </c>
      <c r="M35" s="177">
        <v>1</v>
      </c>
      <c r="N35" s="173" t="s">
        <v>19</v>
      </c>
      <c r="O35" s="173" t="s">
        <v>115</v>
      </c>
      <c r="P35" s="178">
        <f>IF(O35="Lucro Real",9.25%,3.65%)</f>
        <v>3.6499999999999998E-2</v>
      </c>
      <c r="Q35" s="178" t="s">
        <v>142</v>
      </c>
      <c r="R35" s="178" t="s">
        <v>142</v>
      </c>
      <c r="S35" s="178" t="s">
        <v>142</v>
      </c>
      <c r="T35" s="48" t="s">
        <v>25</v>
      </c>
      <c r="U35" s="48">
        <v>600</v>
      </c>
      <c r="V35" s="48" t="s">
        <v>25</v>
      </c>
    </row>
    <row r="36" spans="1:22" ht="16.5" customHeight="1" thickBot="1" x14ac:dyDescent="0.4">
      <c r="A36" s="30"/>
      <c r="B36" s="189"/>
      <c r="C36" s="49" t="s">
        <v>83</v>
      </c>
      <c r="D36" s="49" t="s">
        <v>84</v>
      </c>
      <c r="E36" s="49" t="s">
        <v>114</v>
      </c>
      <c r="F36" s="174"/>
      <c r="G36" s="50">
        <v>50693</v>
      </c>
      <c r="H36" s="49" t="s">
        <v>17</v>
      </c>
      <c r="I36" s="49" t="s">
        <v>47</v>
      </c>
      <c r="J36" s="51">
        <v>16.039714209697415</v>
      </c>
      <c r="K36" s="51">
        <f>J36</f>
        <v>16.039714209697415</v>
      </c>
      <c r="L36" s="49" t="s">
        <v>18</v>
      </c>
      <c r="M36" s="174"/>
      <c r="N36" s="174"/>
      <c r="O36" s="174"/>
      <c r="P36" s="179"/>
      <c r="Q36" s="179"/>
      <c r="R36" s="179"/>
      <c r="S36" s="179"/>
      <c r="T36" s="52">
        <v>0.72</v>
      </c>
      <c r="U36" s="52">
        <v>1200</v>
      </c>
      <c r="V36" s="52">
        <v>1</v>
      </c>
    </row>
    <row r="37" spans="1:22" ht="16.5" customHeight="1" x14ac:dyDescent="0.35">
      <c r="A37" s="30"/>
      <c r="B37" s="182" t="s">
        <v>85</v>
      </c>
      <c r="C37" s="71" t="s">
        <v>86</v>
      </c>
      <c r="D37" s="71" t="s">
        <v>87</v>
      </c>
      <c r="E37" s="71" t="s">
        <v>114</v>
      </c>
      <c r="F37" s="184">
        <v>30</v>
      </c>
      <c r="G37" s="72">
        <v>53915</v>
      </c>
      <c r="H37" s="71" t="s">
        <v>17</v>
      </c>
      <c r="I37" s="71">
        <v>2028</v>
      </c>
      <c r="J37" s="73">
        <v>23.670081096464052</v>
      </c>
      <c r="K37" s="73">
        <f t="shared" ref="K37:K38" si="3">J37</f>
        <v>23.670081096464052</v>
      </c>
      <c r="L37" s="184" t="s">
        <v>18</v>
      </c>
      <c r="M37" s="185">
        <v>1</v>
      </c>
      <c r="N37" s="184" t="s">
        <v>19</v>
      </c>
      <c r="O37" s="184" t="s">
        <v>115</v>
      </c>
      <c r="P37" s="186">
        <f>IF(O37="Lucro Real",9.25%,3.65%)</f>
        <v>3.6499999999999998E-2</v>
      </c>
      <c r="Q37" s="186" t="s">
        <v>142</v>
      </c>
      <c r="R37" s="186" t="s">
        <v>142</v>
      </c>
      <c r="S37" s="186" t="s">
        <v>142</v>
      </c>
      <c r="T37" s="74">
        <v>17</v>
      </c>
      <c r="U37" s="74">
        <v>500</v>
      </c>
      <c r="V37" s="74" t="s">
        <v>25</v>
      </c>
    </row>
    <row r="38" spans="1:22" ht="16.399999999999999" customHeight="1" x14ac:dyDescent="0.35">
      <c r="A38" s="30"/>
      <c r="B38" s="163"/>
      <c r="C38" s="35" t="s">
        <v>88</v>
      </c>
      <c r="D38" s="35" t="s">
        <v>89</v>
      </c>
      <c r="E38" s="35" t="s">
        <v>122</v>
      </c>
      <c r="F38" s="165"/>
      <c r="G38" s="36">
        <v>54867</v>
      </c>
      <c r="H38" s="35" t="s">
        <v>17</v>
      </c>
      <c r="I38" s="35">
        <v>2025</v>
      </c>
      <c r="J38" s="37">
        <v>7.45860083</v>
      </c>
      <c r="K38" s="37">
        <f t="shared" si="3"/>
        <v>7.45860083</v>
      </c>
      <c r="L38" s="165"/>
      <c r="M38" s="165"/>
      <c r="N38" s="165"/>
      <c r="O38" s="165"/>
      <c r="P38" s="190"/>
      <c r="Q38" s="190"/>
      <c r="R38" s="190"/>
      <c r="S38" s="190"/>
      <c r="T38" s="38">
        <v>37</v>
      </c>
      <c r="U38" s="38" t="s">
        <v>25</v>
      </c>
      <c r="V38" s="38" t="s">
        <v>25</v>
      </c>
    </row>
    <row r="39" spans="1:22" ht="16.399999999999999" customHeight="1" thickBot="1" x14ac:dyDescent="0.4">
      <c r="A39" s="30"/>
      <c r="B39" s="183"/>
      <c r="C39" s="39" t="s">
        <v>137</v>
      </c>
      <c r="D39" s="39" t="s">
        <v>130</v>
      </c>
      <c r="E39" s="39" t="s">
        <v>119</v>
      </c>
      <c r="F39" s="166"/>
      <c r="G39" s="40">
        <v>56156</v>
      </c>
      <c r="H39" s="35" t="s">
        <v>17</v>
      </c>
      <c r="I39" s="39">
        <v>2029</v>
      </c>
      <c r="J39" s="41">
        <v>8.4597039392108826</v>
      </c>
      <c r="K39" s="41">
        <f>J39</f>
        <v>8.4597039392108826</v>
      </c>
      <c r="L39" s="166"/>
      <c r="M39" s="166"/>
      <c r="N39" s="166"/>
      <c r="O39" s="166"/>
      <c r="P39" s="187">
        <f t="shared" ref="P39" si="4">IF(K39="Lucro Real",9.25%,3.65%)</f>
        <v>3.6499999999999998E-2</v>
      </c>
      <c r="Q39" s="187" t="s">
        <v>142</v>
      </c>
      <c r="R39" s="187" t="s">
        <v>142</v>
      </c>
      <c r="S39" s="187" t="s">
        <v>142</v>
      </c>
      <c r="T39" s="42">
        <v>0</v>
      </c>
      <c r="U39" s="42">
        <v>0</v>
      </c>
      <c r="V39" s="42" t="s">
        <v>25</v>
      </c>
    </row>
    <row r="40" spans="1:22" ht="16.5" customHeight="1" x14ac:dyDescent="0.35">
      <c r="A40" s="30"/>
      <c r="B40" s="171" t="s">
        <v>90</v>
      </c>
      <c r="C40" s="44" t="s">
        <v>91</v>
      </c>
      <c r="D40" s="44" t="s">
        <v>92</v>
      </c>
      <c r="E40" s="44" t="s">
        <v>121</v>
      </c>
      <c r="F40" s="173">
        <v>30</v>
      </c>
      <c r="G40" s="46">
        <v>50693</v>
      </c>
      <c r="H40" s="44" t="s">
        <v>17</v>
      </c>
      <c r="I40" s="173" t="s">
        <v>47</v>
      </c>
      <c r="J40" s="47">
        <v>20.445175829766303</v>
      </c>
      <c r="K40" s="47">
        <f>J40</f>
        <v>20.445175829766303</v>
      </c>
      <c r="L40" s="173" t="s">
        <v>18</v>
      </c>
      <c r="M40" s="177">
        <v>1</v>
      </c>
      <c r="N40" s="173" t="s">
        <v>19</v>
      </c>
      <c r="O40" s="173" t="s">
        <v>115</v>
      </c>
      <c r="P40" s="178">
        <f>IF(O40="Lucro Real",9.25%,3.65%)</f>
        <v>3.6499999999999998E-2</v>
      </c>
      <c r="Q40" s="178" t="s">
        <v>142</v>
      </c>
      <c r="R40" s="178" t="s">
        <v>142</v>
      </c>
      <c r="S40" s="178" t="s">
        <v>142</v>
      </c>
      <c r="T40" s="175">
        <v>178.66</v>
      </c>
      <c r="U40" s="175">
        <v>900</v>
      </c>
      <c r="V40" s="175">
        <v>2</v>
      </c>
    </row>
    <row r="41" spans="1:22" ht="16.5" customHeight="1" thickBot="1" x14ac:dyDescent="0.4">
      <c r="A41" s="30"/>
      <c r="B41" s="172"/>
      <c r="C41" s="49" t="s">
        <v>93</v>
      </c>
      <c r="D41" s="49" t="s">
        <v>94</v>
      </c>
      <c r="E41" s="49" t="s">
        <v>118</v>
      </c>
      <c r="F41" s="174"/>
      <c r="G41" s="50">
        <v>50693</v>
      </c>
      <c r="H41" s="49" t="s">
        <v>17</v>
      </c>
      <c r="I41" s="174"/>
      <c r="J41" s="51">
        <v>8.7842146564553882</v>
      </c>
      <c r="K41" s="51">
        <f>J41</f>
        <v>8.7842146564553882</v>
      </c>
      <c r="L41" s="174"/>
      <c r="M41" s="174"/>
      <c r="N41" s="174"/>
      <c r="O41" s="174"/>
      <c r="P41" s="179">
        <f t="shared" ref="P41:P43" si="5">IF(K41="Lucro Real",9.25%,3.65%)</f>
        <v>3.6499999999999998E-2</v>
      </c>
      <c r="Q41" s="179"/>
      <c r="R41" s="179"/>
      <c r="S41" s="179"/>
      <c r="T41" s="176"/>
      <c r="U41" s="176"/>
      <c r="V41" s="176"/>
    </row>
    <row r="42" spans="1:22" ht="16.5" customHeight="1" x14ac:dyDescent="0.35">
      <c r="A42" s="30"/>
      <c r="B42" s="192" t="s">
        <v>95</v>
      </c>
      <c r="C42" s="71" t="s">
        <v>96</v>
      </c>
      <c r="D42" s="71" t="s">
        <v>97</v>
      </c>
      <c r="E42" s="71" t="s">
        <v>114</v>
      </c>
      <c r="F42" s="184">
        <v>30</v>
      </c>
      <c r="G42" s="72">
        <v>54322</v>
      </c>
      <c r="H42" s="71" t="s">
        <v>17</v>
      </c>
      <c r="I42" s="71">
        <v>2029</v>
      </c>
      <c r="J42" s="73">
        <v>18.289274528771983</v>
      </c>
      <c r="K42" s="73">
        <f t="shared" ref="K42:K44" si="6">J42</f>
        <v>18.289274528771983</v>
      </c>
      <c r="L42" s="184" t="s">
        <v>18</v>
      </c>
      <c r="M42" s="185">
        <v>1</v>
      </c>
      <c r="N42" s="184" t="s">
        <v>19</v>
      </c>
      <c r="O42" s="184" t="s">
        <v>115</v>
      </c>
      <c r="P42" s="186">
        <f>IF(O42="Lucro Real",9.25%,3.65%)</f>
        <v>3.6499999999999998E-2</v>
      </c>
      <c r="Q42" s="186" t="s">
        <v>142</v>
      </c>
      <c r="R42" s="186" t="s">
        <v>142</v>
      </c>
      <c r="S42" s="186" t="s">
        <v>142</v>
      </c>
      <c r="T42" s="74" t="s">
        <v>25</v>
      </c>
      <c r="U42" s="74">
        <v>1200</v>
      </c>
      <c r="V42" s="74">
        <v>1</v>
      </c>
    </row>
    <row r="43" spans="1:22" ht="16.5" customHeight="1" thickBot="1" x14ac:dyDescent="0.4">
      <c r="A43" s="30"/>
      <c r="B43" s="193"/>
      <c r="C43" s="39" t="s">
        <v>98</v>
      </c>
      <c r="D43" s="39" t="s">
        <v>99</v>
      </c>
      <c r="E43" s="39" t="s">
        <v>114</v>
      </c>
      <c r="F43" s="166"/>
      <c r="G43" s="40">
        <v>51844</v>
      </c>
      <c r="H43" s="39" t="s">
        <v>17</v>
      </c>
      <c r="I43" s="39">
        <v>2027</v>
      </c>
      <c r="J43" s="41">
        <v>9.2375544098375642</v>
      </c>
      <c r="K43" s="41">
        <f t="shared" si="6"/>
        <v>9.2375544098375642</v>
      </c>
      <c r="L43" s="166"/>
      <c r="M43" s="166"/>
      <c r="N43" s="166"/>
      <c r="O43" s="166"/>
      <c r="P43" s="187">
        <f t="shared" si="5"/>
        <v>3.6499999999999998E-2</v>
      </c>
      <c r="Q43" s="187"/>
      <c r="R43" s="187"/>
      <c r="S43" s="187"/>
      <c r="T43" s="42" t="s">
        <v>25</v>
      </c>
      <c r="U43" s="42">
        <v>800</v>
      </c>
      <c r="V43" s="42" t="s">
        <v>25</v>
      </c>
    </row>
    <row r="44" spans="1:22" ht="16.5" customHeight="1" thickBot="1" x14ac:dyDescent="0.4">
      <c r="A44" s="30"/>
      <c r="B44" s="78" t="s">
        <v>100</v>
      </c>
      <c r="C44" s="59" t="s">
        <v>101</v>
      </c>
      <c r="D44" s="59" t="s">
        <v>102</v>
      </c>
      <c r="E44" s="59" t="s">
        <v>114</v>
      </c>
      <c r="F44" s="59">
        <v>30</v>
      </c>
      <c r="G44" s="60">
        <v>50693</v>
      </c>
      <c r="H44" s="59" t="s">
        <v>17</v>
      </c>
      <c r="I44" s="59" t="s">
        <v>47</v>
      </c>
      <c r="J44" s="61">
        <v>8.5566029522407838</v>
      </c>
      <c r="K44" s="61">
        <f t="shared" si="6"/>
        <v>8.5566029522407838</v>
      </c>
      <c r="L44" s="59" t="s">
        <v>18</v>
      </c>
      <c r="M44" s="62">
        <v>1</v>
      </c>
      <c r="N44" s="59" t="s">
        <v>19</v>
      </c>
      <c r="O44" s="59" t="s">
        <v>115</v>
      </c>
      <c r="P44" s="122">
        <f>IF(O44="Lucro Real",9.25%,3.65%)</f>
        <v>3.6499999999999998E-2</v>
      </c>
      <c r="Q44" s="122" t="s">
        <v>142</v>
      </c>
      <c r="R44" s="122" t="s">
        <v>142</v>
      </c>
      <c r="S44" s="122" t="s">
        <v>142</v>
      </c>
      <c r="T44" s="63" t="s">
        <v>25</v>
      </c>
      <c r="U44" s="63">
        <v>400</v>
      </c>
      <c r="V44" s="63">
        <v>1</v>
      </c>
    </row>
    <row r="45" spans="1:22" ht="24" customHeight="1" x14ac:dyDescent="0.35">
      <c r="A45" s="79"/>
      <c r="B45" s="80" t="str">
        <f>"#"&amp;COUNTA(B11:B44)</f>
        <v>#22</v>
      </c>
      <c r="C45" s="191" t="str">
        <f>"Total ("&amp;COUNTA(C11:C44)&amp;")"</f>
        <v>Total (34)</v>
      </c>
      <c r="D45" s="191"/>
      <c r="E45" s="81"/>
      <c r="F45" s="82"/>
      <c r="G45" s="141"/>
      <c r="H45" s="82"/>
      <c r="I45" s="82"/>
      <c r="J45" s="83">
        <f>SUM(J11:J44)</f>
        <v>7157.884687579648</v>
      </c>
      <c r="K45" s="83">
        <f>SUM(K11:K44)</f>
        <v>6372.8411400541363</v>
      </c>
      <c r="L45" s="82"/>
      <c r="M45" s="82"/>
      <c r="N45" s="82"/>
      <c r="O45" s="82"/>
      <c r="P45" s="82"/>
      <c r="Q45" s="82"/>
      <c r="R45" s="82"/>
      <c r="S45" s="82"/>
      <c r="T45" s="83">
        <f>SUM(T11:T44)</f>
        <v>22999.09</v>
      </c>
      <c r="U45" s="83">
        <f>SUM(U11:U44)</f>
        <v>84477.260000000009</v>
      </c>
      <c r="V45" s="83">
        <f>SUM(V11:V44)</f>
        <v>137</v>
      </c>
    </row>
    <row r="46" spans="1:22" ht="15.5" x14ac:dyDescent="0.35">
      <c r="A46" s="27"/>
      <c r="B46" s="218"/>
      <c r="C46" s="84"/>
      <c r="D46" s="84"/>
      <c r="E46" s="84"/>
      <c r="F46" s="84"/>
      <c r="G46" s="84"/>
      <c r="H46" s="84"/>
      <c r="I46" s="240"/>
      <c r="J46" s="241"/>
      <c r="K46" s="241"/>
      <c r="L46" s="84"/>
      <c r="M46" s="84"/>
      <c r="T46" s="242"/>
      <c r="U46" s="242"/>
      <c r="V46" s="242"/>
    </row>
    <row r="47" spans="1:22" ht="14.9" customHeight="1" x14ac:dyDescent="0.35">
      <c r="A47" s="27"/>
      <c r="B47" s="85"/>
      <c r="V47" s="27"/>
    </row>
    <row r="48" spans="1:22" ht="14.9" customHeight="1" x14ac:dyDescent="0.35">
      <c r="A48" s="5"/>
      <c r="K48" s="112"/>
    </row>
    <row r="49" spans="1:22" ht="14.9" customHeight="1" x14ac:dyDescent="0.35">
      <c r="A49" s="5"/>
      <c r="B49" s="88" t="s">
        <v>17</v>
      </c>
      <c r="C49" s="89"/>
      <c r="D49" s="89"/>
      <c r="E49" s="89"/>
      <c r="F49" s="89"/>
      <c r="G49" s="89"/>
      <c r="H49" s="89"/>
      <c r="I49" s="89"/>
      <c r="J49" s="89"/>
      <c r="K49" s="113">
        <f>SUMIF($H$11:$H$44,$B49,K$11:K$44)</f>
        <v>5350.5147323628771</v>
      </c>
      <c r="L49" s="153">
        <f>K49/K51</f>
        <v>0.83958074817434181</v>
      </c>
      <c r="M49" s="89"/>
      <c r="N49" s="89"/>
      <c r="O49" s="89"/>
      <c r="P49" s="89"/>
      <c r="Q49" s="89"/>
      <c r="R49" s="89"/>
      <c r="S49" s="89"/>
      <c r="T49" s="90">
        <f t="shared" ref="T49:V50" si="7">SUMIF($H$11:$H$44,$B49,T$11:T$44)</f>
        <v>20394.669999999995</v>
      </c>
      <c r="U49" s="90">
        <f t="shared" si="7"/>
        <v>80627.260000000009</v>
      </c>
      <c r="V49" s="90">
        <f t="shared" si="7"/>
        <v>130</v>
      </c>
    </row>
    <row r="50" spans="1:22" ht="14.9" customHeight="1" x14ac:dyDescent="0.35">
      <c r="A50" s="5"/>
      <c r="B50" s="88" t="s">
        <v>22</v>
      </c>
      <c r="C50" s="89"/>
      <c r="D50" s="89"/>
      <c r="E50" s="89"/>
      <c r="F50" s="89"/>
      <c r="G50" s="89"/>
      <c r="H50" s="89"/>
      <c r="I50" s="89"/>
      <c r="J50" s="89"/>
      <c r="K50" s="113">
        <f>SUMIF($H$11:$H$44,$B50,K$11:K$44)</f>
        <v>1022.3264076912589</v>
      </c>
      <c r="L50" s="153">
        <f>K50/K51</f>
        <v>0.16041925182565814</v>
      </c>
      <c r="M50" s="89"/>
      <c r="N50" s="89"/>
      <c r="O50" s="89"/>
      <c r="P50" s="89"/>
      <c r="Q50" s="89"/>
      <c r="R50" s="89"/>
      <c r="S50" s="89"/>
      <c r="T50" s="90">
        <f t="shared" si="7"/>
        <v>2604.4199999999996</v>
      </c>
      <c r="U50" s="90">
        <f t="shared" si="7"/>
        <v>3850</v>
      </c>
      <c r="V50" s="90">
        <f t="shared" si="7"/>
        <v>7</v>
      </c>
    </row>
    <row r="51" spans="1:22" s="91" customFormat="1" ht="14.9" customHeight="1" x14ac:dyDescent="0.35">
      <c r="B51" s="92" t="s">
        <v>103</v>
      </c>
      <c r="C51" s="93"/>
      <c r="D51" s="93"/>
      <c r="E51" s="93"/>
      <c r="F51" s="93"/>
      <c r="G51" s="93"/>
      <c r="H51" s="93"/>
      <c r="I51" s="93"/>
      <c r="J51" s="93"/>
      <c r="K51" s="114">
        <f>SUM(K49:K50)</f>
        <v>6372.8411400541363</v>
      </c>
      <c r="L51" s="93"/>
      <c r="M51" s="93"/>
      <c r="N51" s="93"/>
      <c r="O51" s="93"/>
      <c r="P51" s="93"/>
      <c r="Q51" s="93"/>
      <c r="R51" s="93"/>
      <c r="S51" s="93"/>
      <c r="T51" s="94">
        <f>SUM(T49:T50)</f>
        <v>22999.089999999993</v>
      </c>
      <c r="U51" s="94">
        <f>SUM(U49:U50)</f>
        <v>84477.260000000009</v>
      </c>
      <c r="V51" s="94">
        <f>SUM(V49:V50)</f>
        <v>137</v>
      </c>
    </row>
    <row r="52" spans="1:22" ht="14.9" customHeight="1" x14ac:dyDescent="0.35">
      <c r="A52" s="5"/>
      <c r="K52" s="95">
        <f>K51-K45</f>
        <v>0</v>
      </c>
      <c r="T52" s="95">
        <f>T51-T45</f>
        <v>0</v>
      </c>
      <c r="U52" s="95">
        <f>U51-U45</f>
        <v>0</v>
      </c>
      <c r="V52" s="95">
        <f>V51-V45</f>
        <v>0</v>
      </c>
    </row>
    <row r="53" spans="1:22" ht="14.9" customHeight="1" x14ac:dyDescent="0.35">
      <c r="A53" s="5"/>
    </row>
    <row r="54" spans="1:22" ht="14.9" customHeight="1" x14ac:dyDescent="0.35">
      <c r="A54" s="5"/>
      <c r="L54" s="96"/>
      <c r="M54" s="97"/>
    </row>
    <row r="55" spans="1:22" ht="14.9" customHeight="1" x14ac:dyDescent="0.35">
      <c r="A55" s="5"/>
      <c r="L55" s="96"/>
    </row>
    <row r="56" spans="1:22" ht="14.9" customHeight="1" x14ac:dyDescent="0.35">
      <c r="A56" s="5"/>
    </row>
    <row r="57" spans="1:22" ht="15.5" x14ac:dyDescent="0.35">
      <c r="A57" s="5"/>
    </row>
  </sheetData>
  <autoFilter ref="A10:AB46" xr:uid="{6319774A-195B-42A2-B0F2-4E1943CAA459}"/>
  <mergeCells count="86">
    <mergeCell ref="S42:S43"/>
    <mergeCell ref="C45:D45"/>
    <mergeCell ref="V40:V41"/>
    <mergeCell ref="B42:B43"/>
    <mergeCell ref="F42:F43"/>
    <mergeCell ref="L42:L43"/>
    <mergeCell ref="M42:M43"/>
    <mergeCell ref="N42:N43"/>
    <mergeCell ref="O42:O43"/>
    <mergeCell ref="P42:P43"/>
    <mergeCell ref="Q42:Q43"/>
    <mergeCell ref="R42:R43"/>
    <mergeCell ref="P40:P41"/>
    <mergeCell ref="Q40:Q41"/>
    <mergeCell ref="R40:R41"/>
    <mergeCell ref="S40:S41"/>
    <mergeCell ref="T40:T41"/>
    <mergeCell ref="U40:U41"/>
    <mergeCell ref="Q37:Q39"/>
    <mergeCell ref="R37:R39"/>
    <mergeCell ref="S37:S39"/>
    <mergeCell ref="B40:B41"/>
    <mergeCell ref="F40:F41"/>
    <mergeCell ref="I40:I41"/>
    <mergeCell ref="L40:L41"/>
    <mergeCell ref="M40:M41"/>
    <mergeCell ref="N40:N41"/>
    <mergeCell ref="O40:O41"/>
    <mergeCell ref="Q35:Q36"/>
    <mergeCell ref="R35:R36"/>
    <mergeCell ref="S35:S36"/>
    <mergeCell ref="B37:B39"/>
    <mergeCell ref="F37:F39"/>
    <mergeCell ref="L37:L39"/>
    <mergeCell ref="M37:M39"/>
    <mergeCell ref="N37:N39"/>
    <mergeCell ref="O37:O39"/>
    <mergeCell ref="P37:P39"/>
    <mergeCell ref="B35:B36"/>
    <mergeCell ref="F35:F36"/>
    <mergeCell ref="M35:M36"/>
    <mergeCell ref="N35:N36"/>
    <mergeCell ref="O35:O36"/>
    <mergeCell ref="P35:P36"/>
    <mergeCell ref="S23:S24"/>
    <mergeCell ref="B33:B34"/>
    <mergeCell ref="F33:F34"/>
    <mergeCell ref="M33:M34"/>
    <mergeCell ref="N33:N34"/>
    <mergeCell ref="O33:O34"/>
    <mergeCell ref="P33:P34"/>
    <mergeCell ref="Q33:Q34"/>
    <mergeCell ref="R33:R34"/>
    <mergeCell ref="S33:S34"/>
    <mergeCell ref="V16:V17"/>
    <mergeCell ref="B23:B24"/>
    <mergeCell ref="F23:F24"/>
    <mergeCell ref="L23:L24"/>
    <mergeCell ref="M23:M24"/>
    <mergeCell ref="N23:N24"/>
    <mergeCell ref="O23:O24"/>
    <mergeCell ref="P23:P24"/>
    <mergeCell ref="Q23:Q24"/>
    <mergeCell ref="R23:R24"/>
    <mergeCell ref="P16:P17"/>
    <mergeCell ref="Q16:Q17"/>
    <mergeCell ref="R16:R17"/>
    <mergeCell ref="S16:S17"/>
    <mergeCell ref="T16:T17"/>
    <mergeCell ref="U16:U17"/>
    <mergeCell ref="O11:O15"/>
    <mergeCell ref="P11:P15"/>
    <mergeCell ref="B16:B17"/>
    <mergeCell ref="E16:E17"/>
    <mergeCell ref="F16:F17"/>
    <mergeCell ref="I16:I17"/>
    <mergeCell ref="L16:L17"/>
    <mergeCell ref="M16:M17"/>
    <mergeCell ref="N16:N17"/>
    <mergeCell ref="O16:O17"/>
    <mergeCell ref="B2:B5"/>
    <mergeCell ref="B11:B15"/>
    <mergeCell ref="F11:F15"/>
    <mergeCell ref="L11:L15"/>
    <mergeCell ref="M11:M15"/>
    <mergeCell ref="N11:N15"/>
  </mergeCells>
  <hyperlinks>
    <hyperlink ref="G3" location="Menu!A1" display="→Menu←" xr:uid="{7DECAE5F-C141-43F6-8FAE-6A92FBE95D3E}"/>
  </hyperlinks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2547-D2EF-43A5-9B57-D8D9A277374B}">
  <sheetPr>
    <tabColor theme="8" tint="0.39997558519241921"/>
  </sheetPr>
  <dimension ref="A1:AB56"/>
  <sheetViews>
    <sheetView showGridLines="0" tabSelected="1" zoomScale="70" zoomScaleNormal="70" workbookViewId="0">
      <pane xSplit="4" ySplit="10" topLeftCell="E11" activePane="bottomRight" state="frozen"/>
      <selection activeCell="K45" sqref="K45"/>
      <selection pane="topRight" activeCell="K45" sqref="K45"/>
      <selection pane="bottomLeft" activeCell="K45" sqref="K45"/>
      <selection pane="bottomRight" activeCell="M53" sqref="M53"/>
    </sheetView>
  </sheetViews>
  <sheetFormatPr defaultColWidth="0" defaultRowHeight="0" customHeight="1" zeroHeight="1" outlineLevelCol="1" x14ac:dyDescent="0.35"/>
  <cols>
    <col min="1" max="1" width="1.54296875" style="12" customWidth="1"/>
    <col min="2" max="2" width="24.7265625" style="87" customWidth="1"/>
    <col min="3" max="3" width="12.453125" style="27" customWidth="1"/>
    <col min="4" max="4" width="20.81640625" style="27" customWidth="1"/>
    <col min="5" max="5" width="22.453125" style="27" customWidth="1"/>
    <col min="6" max="6" width="8.54296875" style="27" customWidth="1"/>
    <col min="7" max="7" width="14.54296875" style="27" customWidth="1"/>
    <col min="8" max="8" width="19.453125" style="27" bestFit="1" customWidth="1"/>
    <col min="9" max="9" width="12.54296875" style="27" bestFit="1" customWidth="1"/>
    <col min="10" max="10" width="22.453125" style="27" hidden="1" customWidth="1" outlineLevel="1"/>
    <col min="11" max="11" width="16.453125" style="27" customWidth="1" collapsed="1"/>
    <col min="12" max="12" width="12.54296875" style="27" customWidth="1"/>
    <col min="13" max="13" width="30.54296875" style="27" customWidth="1"/>
    <col min="14" max="14" width="26.453125" style="84" customWidth="1"/>
    <col min="15" max="15" width="24.453125" style="84" customWidth="1"/>
    <col min="16" max="19" width="14.453125" style="84" customWidth="1"/>
    <col min="20" max="20" width="15.453125" style="86" customWidth="1"/>
    <col min="21" max="21" width="19.453125" style="86" customWidth="1"/>
    <col min="22" max="22" width="17.453125" style="6" customWidth="1"/>
    <col min="23" max="25" width="8.7265625" style="5" customWidth="1"/>
    <col min="26" max="28" width="0" style="5" hidden="1" customWidth="1"/>
    <col min="29" max="16384" width="8.7265625" style="5" hidden="1"/>
  </cols>
  <sheetData>
    <row r="1" spans="1:24" ht="3.65" customHeight="1" thickBot="1" x14ac:dyDescent="0.4">
      <c r="A1" s="5"/>
      <c r="B1" s="5"/>
      <c r="C1" s="5"/>
      <c r="D1" s="6"/>
      <c r="E1" s="6"/>
      <c r="F1" s="6"/>
      <c r="G1" s="6"/>
      <c r="H1" s="5"/>
      <c r="I1" s="6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4" s="12" customFormat="1" ht="15.5" x14ac:dyDescent="0.35">
      <c r="A2" s="7"/>
      <c r="B2" s="160" t="e" vm="2">
        <v>#VALUE!</v>
      </c>
      <c r="C2" s="8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</row>
    <row r="3" spans="1:24" s="12" customFormat="1" ht="15.5" x14ac:dyDescent="0.35">
      <c r="A3" s="7"/>
      <c r="B3" s="161"/>
      <c r="C3" s="13" t="s">
        <v>0</v>
      </c>
      <c r="D3" s="14">
        <v>45838</v>
      </c>
      <c r="E3" s="13"/>
      <c r="F3" s="13"/>
      <c r="G3" s="15" t="s">
        <v>1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6"/>
    </row>
    <row r="4" spans="1:24" s="12" customFormat="1" ht="15.5" x14ac:dyDescent="0.35">
      <c r="A4" s="7"/>
      <c r="B4" s="161"/>
      <c r="C4" s="13" t="s">
        <v>2</v>
      </c>
      <c r="D4" s="17" t="str">
        <f>IF(MONTH($D$3)=3,1,IF(MONTH($D$3)=6,2,IF(MONTH($D$3)=9,3,4)))&amp;"T"&amp;RIGHT(YEAR($D$3),2)</f>
        <v>2T25</v>
      </c>
      <c r="E4" s="18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6"/>
    </row>
    <row r="5" spans="1:24" s="12" customFormat="1" ht="16" thickBot="1" x14ac:dyDescent="0.4">
      <c r="A5" s="7"/>
      <c r="B5" s="162"/>
      <c r="C5" s="19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</row>
    <row r="6" spans="1:24" ht="5.9" customHeight="1" x14ac:dyDescent="0.35">
      <c r="A6" s="5"/>
      <c r="B6" s="5"/>
      <c r="C6" s="5"/>
      <c r="D6" s="6"/>
      <c r="E6" s="6"/>
      <c r="F6" s="6"/>
      <c r="G6" s="6"/>
      <c r="H6" s="5"/>
      <c r="I6" s="6"/>
      <c r="J6" s="5"/>
      <c r="K6" s="5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4" ht="3" customHeight="1" x14ac:dyDescent="0.35">
      <c r="A7" s="5"/>
      <c r="B7" s="5"/>
      <c r="C7" s="5"/>
      <c r="D7" s="6"/>
      <c r="E7" s="6"/>
      <c r="F7" s="6"/>
      <c r="G7" s="6"/>
      <c r="H7" s="5"/>
      <c r="I7" s="6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4" ht="15.5" x14ac:dyDescent="0.35">
      <c r="A8" s="5"/>
      <c r="B8" s="24" t="s">
        <v>149</v>
      </c>
      <c r="C8" s="25"/>
      <c r="D8" s="26"/>
      <c r="E8" s="26"/>
      <c r="F8" s="26"/>
      <c r="G8" s="26"/>
      <c r="H8" s="25"/>
      <c r="I8" s="26"/>
      <c r="J8" s="25"/>
      <c r="K8" s="140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24" ht="5.9" customHeight="1" x14ac:dyDescent="0.35">
      <c r="A9" s="5"/>
      <c r="B9" s="5"/>
      <c r="C9" s="5"/>
      <c r="D9" s="6"/>
      <c r="E9" s="6"/>
      <c r="F9" s="6"/>
      <c r="G9" s="6"/>
      <c r="H9" s="5"/>
      <c r="I9" s="6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4" ht="92.25" customHeight="1" thickBot="1" x14ac:dyDescent="0.4">
      <c r="A10" s="27"/>
      <c r="B10" s="28" t="s">
        <v>150</v>
      </c>
      <c r="C10" s="28" t="s">
        <v>151</v>
      </c>
      <c r="D10" s="29" t="s">
        <v>152</v>
      </c>
      <c r="E10" s="29" t="s">
        <v>153</v>
      </c>
      <c r="F10" s="29" t="s">
        <v>154</v>
      </c>
      <c r="G10" s="29" t="s">
        <v>155</v>
      </c>
      <c r="H10" s="29" t="s">
        <v>156</v>
      </c>
      <c r="I10" s="29" t="s">
        <v>157</v>
      </c>
      <c r="J10" s="29" t="s">
        <v>158</v>
      </c>
      <c r="K10" s="29" t="s">
        <v>159</v>
      </c>
      <c r="L10" s="29" t="s">
        <v>160</v>
      </c>
      <c r="M10" s="29" t="s">
        <v>161</v>
      </c>
      <c r="N10" s="29" t="s">
        <v>162</v>
      </c>
      <c r="O10" s="29" t="s">
        <v>162</v>
      </c>
      <c r="P10" s="29" t="s">
        <v>163</v>
      </c>
      <c r="Q10" s="29" t="s">
        <v>164</v>
      </c>
      <c r="R10" s="29" t="s">
        <v>165</v>
      </c>
      <c r="S10" s="29" t="s">
        <v>166</v>
      </c>
      <c r="T10" s="29" t="s">
        <v>167</v>
      </c>
      <c r="U10" s="29" t="s">
        <v>168</v>
      </c>
      <c r="V10" s="29" t="s">
        <v>169</v>
      </c>
    </row>
    <row r="11" spans="1:24" s="139" customFormat="1" ht="16.5" customHeight="1" thickBot="1" x14ac:dyDescent="0.4">
      <c r="A11" s="30"/>
      <c r="B11" s="163" t="str">
        <f>'Concessões (download) PT'!B11</f>
        <v>ISA ENERGIA BRASIL</v>
      </c>
      <c r="C11" s="31" t="str">
        <f>'Concessões (download) PT'!C11</f>
        <v>059/2001</v>
      </c>
      <c r="D11" s="31" t="str">
        <f>'Concessões (download) PT'!D11</f>
        <v>Concessão Paulista</v>
      </c>
      <c r="E11" s="31" t="str">
        <f>'Concessões (download) PT'!E11</f>
        <v>SP</v>
      </c>
      <c r="F11" s="164">
        <f>'Concessões (download) PT'!F11</f>
        <v>30</v>
      </c>
      <c r="G11" s="32">
        <f>'Concessões (download) PT'!G11</f>
        <v>52231</v>
      </c>
      <c r="H11" s="31" t="str">
        <f>IF('Concessões (download) PT'!H11="Operacional","Operational","Under Construction")</f>
        <v>Operational</v>
      </c>
      <c r="I11" s="31">
        <f>'Concessões (download) PT'!I11</f>
        <v>2028</v>
      </c>
      <c r="J11" s="33">
        <f>'Concessões (download) PT'!J11</f>
        <v>3546.4350810535625</v>
      </c>
      <c r="K11" s="142">
        <f>'Concessões (download) PT'!K11</f>
        <v>3546.4350810535625</v>
      </c>
      <c r="L11" s="164" t="str">
        <f>'Concessões (download) PT'!L11</f>
        <v>IPCA</v>
      </c>
      <c r="M11" s="167">
        <f>'Concessões (download) PT'!M11</f>
        <v>1</v>
      </c>
      <c r="N11" s="164" t="str">
        <f>IF('Concessões (download) PT'!N11="Integral","Fully consolidated","Equity method")</f>
        <v>Fully consolidated</v>
      </c>
      <c r="O11" s="164" t="str">
        <f>IF('Concessões (download) PT'!O11="Lucro Real","Real Profit","Presumed Profit")</f>
        <v>Real Profit</v>
      </c>
      <c r="P11" s="168">
        <f>'Concessões (download) PT'!P11</f>
        <v>9.2499999999999999E-2</v>
      </c>
      <c r="Q11" s="115" t="str">
        <f>'Concessões (download) PT'!Q11</f>
        <v>n.a</v>
      </c>
      <c r="R11" s="116" t="str">
        <f>'Concessões (download) PT'!R11</f>
        <v>n.a</v>
      </c>
      <c r="S11" s="117" t="str">
        <f>'Concessões (download) PT'!S11</f>
        <v>n.a</v>
      </c>
      <c r="T11" s="34">
        <f>'Concessões (download) PT'!T11</f>
        <v>14617.53</v>
      </c>
      <c r="U11" s="34">
        <f>'Concessões (download) PT'!U11</f>
        <v>50184.26</v>
      </c>
      <c r="V11" s="34">
        <f>'Concessões (download) PT'!V11</f>
        <v>109</v>
      </c>
      <c r="W11" s="151"/>
    </row>
    <row r="12" spans="1:24" s="139" customFormat="1" ht="16.5" customHeight="1" thickBot="1" x14ac:dyDescent="0.4">
      <c r="A12" s="30"/>
      <c r="B12" s="163"/>
      <c r="C12" s="35" t="str">
        <f>'Concessões (download) PT'!C12</f>
        <v>008/2022</v>
      </c>
      <c r="D12" s="35" t="str">
        <f>'Concessões (download) PT'!D12</f>
        <v>Piraquê</v>
      </c>
      <c r="E12" s="35" t="str">
        <f>'Concessões (download) PT'!E12</f>
        <v>MG / ES</v>
      </c>
      <c r="F12" s="165"/>
      <c r="G12" s="36">
        <f>'Concessões (download) PT'!G12</f>
        <v>55792</v>
      </c>
      <c r="H12" s="35" t="str">
        <f>IF('Concessões (download) PT'!H12="Operacional","Operational","Under Construction")</f>
        <v>Under Construction</v>
      </c>
      <c r="I12" s="35">
        <f>'Concessões (download) PT'!I12</f>
        <v>2028</v>
      </c>
      <c r="J12" s="37">
        <f>'Concessões (download) PT'!J12</f>
        <v>343.10103999980538</v>
      </c>
      <c r="K12" s="143">
        <f>'Concessões (download) PT'!K12</f>
        <v>343.10103999980538</v>
      </c>
      <c r="L12" s="165"/>
      <c r="M12" s="165"/>
      <c r="N12" s="165"/>
      <c r="O12" s="165"/>
      <c r="P12" s="169"/>
      <c r="Q12" s="118" t="str">
        <f>'Concessões (download) PT'!Q12</f>
        <v>n.a</v>
      </c>
      <c r="R12" s="116" t="str">
        <f>'Concessões (download) PT'!R12</f>
        <v>n.a</v>
      </c>
      <c r="S12" s="117" t="str">
        <f>'Concessões (download) PT'!S12</f>
        <v>n.a</v>
      </c>
      <c r="T12" s="38">
        <f>'Concessões (download) PT'!T12</f>
        <v>936.2</v>
      </c>
      <c r="U12" s="38">
        <f>'Concessões (download) PT'!U12</f>
        <v>2250</v>
      </c>
      <c r="V12" s="38">
        <f>'Concessões (download) PT'!V12</f>
        <v>2</v>
      </c>
      <c r="W12" s="152"/>
    </row>
    <row r="13" spans="1:24" s="139" customFormat="1" ht="16.5" customHeight="1" x14ac:dyDescent="0.35">
      <c r="A13" s="30"/>
      <c r="B13" s="163"/>
      <c r="C13" s="35" t="str">
        <f>'Concessões (download) PT'!C13</f>
        <v>012/2016</v>
      </c>
      <c r="D13" s="35" t="str">
        <f>'Concessões (download) PT'!D13</f>
        <v>PBTE</v>
      </c>
      <c r="E13" s="35" t="str">
        <f>'Concessões (download) PT'!E13</f>
        <v>SP</v>
      </c>
      <c r="F13" s="165"/>
      <c r="G13" s="36">
        <f>'Concessões (download) PT'!G13</f>
        <v>53652</v>
      </c>
      <c r="H13" s="35" t="str">
        <f>IF('Concessões (download) PT'!H13="Operacional","Operational","Under Construction")</f>
        <v>Operational</v>
      </c>
      <c r="I13" s="35">
        <f>'Concessões (download) PT'!I13</f>
        <v>2027</v>
      </c>
      <c r="J13" s="37">
        <f>'Concessões (download) PT'!J13</f>
        <v>234.84007329413399</v>
      </c>
      <c r="K13" s="143">
        <f>'Concessões (download) PT'!K13</f>
        <v>234.84007329413399</v>
      </c>
      <c r="L13" s="165"/>
      <c r="M13" s="165"/>
      <c r="N13" s="165"/>
      <c r="O13" s="165"/>
      <c r="P13" s="169"/>
      <c r="Q13" s="118" t="str">
        <f>'Concessões (download) PT'!Q13</f>
        <v>n.a</v>
      </c>
      <c r="R13" s="116" t="str">
        <f>'Concessões (download) PT'!R13</f>
        <v>n.a</v>
      </c>
      <c r="S13" s="117" t="str">
        <f>'Concessões (download) PT'!S13</f>
        <v>n.a</v>
      </c>
      <c r="T13" s="38">
        <f>'Concessões (download) PT'!T13</f>
        <v>15</v>
      </c>
      <c r="U13" s="38" t="str">
        <f>'Concessões (download) PT'!U13</f>
        <v>N.A</v>
      </c>
      <c r="V13" s="38" t="str">
        <f>'Concessões (download) PT'!V13</f>
        <v>N.A</v>
      </c>
      <c r="W13" s="151"/>
    </row>
    <row r="14" spans="1:24" s="139" customFormat="1" ht="16.5" customHeight="1" x14ac:dyDescent="0.35">
      <c r="A14" s="30"/>
      <c r="B14" s="163"/>
      <c r="C14" s="35" t="str">
        <f>'Concessões (download) PT'!C14</f>
        <v>006/2023</v>
      </c>
      <c r="D14" s="35" t="str">
        <f>'Concessões (download) PT'!D14</f>
        <v>Serra Dourada</v>
      </c>
      <c r="E14" s="35" t="str">
        <f>'Concessões (download) PT'!E14</f>
        <v>BA/MG</v>
      </c>
      <c r="F14" s="165"/>
      <c r="G14" s="36">
        <f>'Concessões (download) PT'!G14</f>
        <v>56156</v>
      </c>
      <c r="H14" s="35" t="str">
        <f>IF('Concessões (download) PT'!H14="Operacional","Operational","Under Construction")</f>
        <v>Under Construction</v>
      </c>
      <c r="I14" s="35">
        <f>'Concessões (download) PT'!I14</f>
        <v>2029</v>
      </c>
      <c r="J14" s="37">
        <f>'Concessões (download) PT'!J14</f>
        <v>321.80777299039528</v>
      </c>
      <c r="K14" s="143">
        <f>'Concessões (download) PT'!K14</f>
        <v>321.80777299039528</v>
      </c>
      <c r="L14" s="165"/>
      <c r="M14" s="165"/>
      <c r="N14" s="165"/>
      <c r="O14" s="165"/>
      <c r="P14" s="169"/>
      <c r="Q14" s="118">
        <f>'Concessões (download) PT'!Q14</f>
        <v>1</v>
      </c>
      <c r="R14" s="119" t="str">
        <f>'Concessões (download) PT'!R14</f>
        <v>n.d</v>
      </c>
      <c r="S14" s="119" t="str">
        <f>'Concessões (download) PT'!S14</f>
        <v>n.d</v>
      </c>
      <c r="T14" s="38">
        <f>'Concessões (download) PT'!T14</f>
        <v>1116</v>
      </c>
      <c r="U14" s="38">
        <f>'Concessões (download) PT'!U14</f>
        <v>200</v>
      </c>
      <c r="V14" s="38">
        <f>'Concessões (download) PT'!V14</f>
        <v>3</v>
      </c>
      <c r="W14" s="152"/>
    </row>
    <row r="15" spans="1:24" s="139" customFormat="1" ht="16.5" customHeight="1" thickBot="1" x14ac:dyDescent="0.4">
      <c r="A15" s="30"/>
      <c r="B15" s="163"/>
      <c r="C15" s="39" t="str">
        <f>'Concessões (download) PT'!C15</f>
        <v>012/2023</v>
      </c>
      <c r="D15" s="39" t="str">
        <f>'Concessões (download) PT'!D15</f>
        <v>Itatiaia</v>
      </c>
      <c r="E15" s="39" t="str">
        <f>'Concessões (download) PT'!E15</f>
        <v>RJ/MG</v>
      </c>
      <c r="F15" s="166"/>
      <c r="G15" s="40">
        <f>'Concessões (download) PT'!G15</f>
        <v>56156</v>
      </c>
      <c r="H15" s="39" t="str">
        <f>IF('Concessões (download) PT'!H15="Operacional","Operational","Under Construction")</f>
        <v>Under Construction</v>
      </c>
      <c r="I15" s="39">
        <f>'Concessões (download) PT'!I15</f>
        <v>2029</v>
      </c>
      <c r="J15" s="41">
        <f>'Concessões (download) PT'!J15</f>
        <v>248.17739441979884</v>
      </c>
      <c r="K15" s="144">
        <f>'Concessões (download) PT'!K15</f>
        <v>248.17739441979884</v>
      </c>
      <c r="L15" s="166"/>
      <c r="M15" s="166"/>
      <c r="N15" s="166"/>
      <c r="O15" s="166"/>
      <c r="P15" s="170"/>
      <c r="Q15" s="120">
        <f>'Concessões (download) PT'!Q15</f>
        <v>0.15</v>
      </c>
      <c r="R15" s="119" t="str">
        <f>'Concessões (download) PT'!R15</f>
        <v>n.d</v>
      </c>
      <c r="S15" s="119" t="str">
        <f>'Concessões (download) PT'!S15</f>
        <v>n.d</v>
      </c>
      <c r="T15" s="42">
        <f>'Concessões (download) PT'!T15</f>
        <v>522</v>
      </c>
      <c r="U15" s="42">
        <f>'Concessões (download) PT'!U15</f>
        <v>0</v>
      </c>
      <c r="V15" s="42">
        <f>'Concessões (download) PT'!V15</f>
        <v>1</v>
      </c>
    </row>
    <row r="16" spans="1:24" ht="16.5" customHeight="1" x14ac:dyDescent="0.35">
      <c r="A16" s="43"/>
      <c r="B16" s="171" t="str">
        <f>'Concessões (download) PT'!B16</f>
        <v>IE Madeira</v>
      </c>
      <c r="C16" s="44" t="str">
        <f>'Concessões (download) PT'!C16</f>
        <v>013/2009</v>
      </c>
      <c r="D16" s="45" t="str">
        <f>'Concessões (download) PT'!D16</f>
        <v>Lote D</v>
      </c>
      <c r="E16" s="173" t="str">
        <f>'Concessões (download) PT'!E16</f>
        <v>RO / SP / MT / MS / GO</v>
      </c>
      <c r="F16" s="173">
        <f>'Concessões (download) PT'!F16</f>
        <v>30</v>
      </c>
      <c r="G16" s="46">
        <f>'Concessões (download) PT'!G16</f>
        <v>50826</v>
      </c>
      <c r="H16" s="44" t="str">
        <f>IF('Concessões (download) PT'!H16="Operacional","Operational","Under Construction")</f>
        <v>Operational</v>
      </c>
      <c r="I16" s="173" t="str">
        <f>'Concessões (download) PT'!I16</f>
        <v>n.a.</v>
      </c>
      <c r="J16" s="47">
        <f>'Concessões (download) PT'!J16</f>
        <v>408.3661035365073</v>
      </c>
      <c r="K16" s="145">
        <f>'Concessões (download) PT'!K16</f>
        <v>208.26671280361873</v>
      </c>
      <c r="L16" s="173" t="str">
        <f>'Concessões (download) PT'!L16</f>
        <v>IPCA</v>
      </c>
      <c r="M16" s="173" t="str">
        <f>'Concessões (download) PT'!M16</f>
        <v>ISA ENERGIA BRASIL 51% / Furnas 24,5% / Chesf 24,5%</v>
      </c>
      <c r="N16" s="173" t="str">
        <f>IF('Concessões (download) PT'!N16="Integral","Fully consolidated","Equity method")</f>
        <v>Equity method</v>
      </c>
      <c r="O16" s="173" t="str">
        <f>IF('Concessões (download) PT'!O16="Lucro Real","Real Profit","Presumed Profit")</f>
        <v>Real Profit</v>
      </c>
      <c r="P16" s="178">
        <f>'Concessões (download) PT'!P16</f>
        <v>9.2499999999999999E-2</v>
      </c>
      <c r="Q16" s="178">
        <f>'Concessões (download) PT'!Q16</f>
        <v>0.60171607949953698</v>
      </c>
      <c r="R16" s="180">
        <f>'Concessões (download) PT'!R16</f>
        <v>45292</v>
      </c>
      <c r="S16" s="180">
        <f>'Concessões (download) PT'!S16</f>
        <v>48914</v>
      </c>
      <c r="T16" s="175">
        <f>'Concessões (download) PT'!T16</f>
        <v>2385</v>
      </c>
      <c r="U16" s="175">
        <f>'Concessões (download) PT'!U16</f>
        <v>7464</v>
      </c>
      <c r="V16" s="175" t="str">
        <f>'Concessões (download) PT'!V16</f>
        <v>N.A</v>
      </c>
    </row>
    <row r="17" spans="1:22" ht="16.5" customHeight="1" thickBot="1" x14ac:dyDescent="0.4">
      <c r="A17" s="43"/>
      <c r="B17" s="172"/>
      <c r="C17" s="49" t="str">
        <f>'Concessões (download) PT'!C17</f>
        <v>015/2009</v>
      </c>
      <c r="D17" s="49" t="str">
        <f>'Concessões (download) PT'!D17</f>
        <v>Lote F</v>
      </c>
      <c r="E17" s="174"/>
      <c r="F17" s="174">
        <f>'Concessões (download) PT'!F17</f>
        <v>0</v>
      </c>
      <c r="G17" s="50">
        <f>'Concessões (download) PT'!G17</f>
        <v>50826</v>
      </c>
      <c r="H17" s="49" t="str">
        <f>IF('Concessões (download) PT'!H17="Operacional","Operational","Under Construction")</f>
        <v>Operational</v>
      </c>
      <c r="I17" s="174">
        <f>'Concessões (download) PT'!I17</f>
        <v>0</v>
      </c>
      <c r="J17" s="51">
        <f>'Concessões (download) PT'!J17</f>
        <v>352.35557108627575</v>
      </c>
      <c r="K17" s="146">
        <f>'Concessões (download) PT'!K17</f>
        <v>179.70134125400062</v>
      </c>
      <c r="L17" s="174">
        <f>'Concessões (download) PT'!L17</f>
        <v>0</v>
      </c>
      <c r="M17" s="174">
        <f>'Concessões (download) PT'!M17</f>
        <v>0</v>
      </c>
      <c r="N17" s="174"/>
      <c r="O17" s="174"/>
      <c r="P17" s="179">
        <f>'Concessões (download) PT'!P17</f>
        <v>0</v>
      </c>
      <c r="Q17" s="179"/>
      <c r="R17" s="181"/>
      <c r="S17" s="181"/>
      <c r="T17" s="176">
        <f>'Concessões (download) PT'!T17</f>
        <v>0</v>
      </c>
      <c r="U17" s="176">
        <f>'Concessões (download) PT'!U17</f>
        <v>0</v>
      </c>
      <c r="V17" s="176">
        <f>'Concessões (download) PT'!V17</f>
        <v>0</v>
      </c>
    </row>
    <row r="18" spans="1:22" ht="16.5" customHeight="1" thickBot="1" x14ac:dyDescent="0.4">
      <c r="A18" s="30"/>
      <c r="B18" s="53" t="str">
        <f>'Concessões (download) PT'!B18</f>
        <v>IE Ivaí</v>
      </c>
      <c r="C18" s="54" t="str">
        <f>'Concessões (download) PT'!C18</f>
        <v>022/2017</v>
      </c>
      <c r="D18" s="54" t="str">
        <f>'Concessões (download) PT'!D18</f>
        <v>Ivaí</v>
      </c>
      <c r="E18" s="54" t="str">
        <f>'Concessões (download) PT'!E18</f>
        <v>PR</v>
      </c>
      <c r="F18" s="54">
        <f>'Concessões (download) PT'!F18</f>
        <v>30</v>
      </c>
      <c r="G18" s="55">
        <f>'Concessões (download) PT'!G18</f>
        <v>53915</v>
      </c>
      <c r="H18" s="54" t="str">
        <f>IF('Concessões (download) PT'!H18="Operacional","Operational","Under Construction")</f>
        <v>Operational</v>
      </c>
      <c r="I18" s="54">
        <f>'Concessões (download) PT'!I18</f>
        <v>2028</v>
      </c>
      <c r="J18" s="147">
        <f>'Concessões (download) PT'!J18</f>
        <v>398.73023730158116</v>
      </c>
      <c r="K18" s="147">
        <f>'Concessões (download) PT'!K18</f>
        <v>199.36511865079058</v>
      </c>
      <c r="L18" s="54" t="str">
        <f>'Concessões (download) PT'!L18</f>
        <v>IPCA</v>
      </c>
      <c r="M18" s="54" t="str">
        <f>'Concessões (download) PT'!M18</f>
        <v>50% / TAESA 50%</v>
      </c>
      <c r="N18" s="54" t="str">
        <f>IF('Concessões (download) PT'!N18="Integral","Fully consolidated","Equity method")</f>
        <v>Equity method</v>
      </c>
      <c r="O18" s="54" t="str">
        <f>IF('Concessões (download) PT'!O18="Lucro Real","Real Profit","Presumed Profit")</f>
        <v>Real Profit</v>
      </c>
      <c r="P18" s="121">
        <f>'Concessões (download) PT'!P18</f>
        <v>9.2499999999999999E-2</v>
      </c>
      <c r="Q18" s="121" t="str">
        <f>'Concessões (download) PT'!Q18</f>
        <v>n.a</v>
      </c>
      <c r="R18" s="121" t="str">
        <f>'Concessões (download) PT'!R18</f>
        <v>n.a</v>
      </c>
      <c r="S18" s="121" t="str">
        <f>'Concessões (download) PT'!S18</f>
        <v>n.a</v>
      </c>
      <c r="T18" s="57">
        <f>'Concessões (download) PT'!T18</f>
        <v>593.07000000000005</v>
      </c>
      <c r="U18" s="57">
        <f>'Concessões (download) PT'!U18</f>
        <v>2988</v>
      </c>
      <c r="V18" s="57">
        <f>'Concessões (download) PT'!V18</f>
        <v>1</v>
      </c>
    </row>
    <row r="19" spans="1:22" ht="16.5" customHeight="1" thickBot="1" x14ac:dyDescent="0.4">
      <c r="A19" s="30"/>
      <c r="B19" s="58" t="str">
        <f>'Concessões (download) PT'!B19</f>
        <v>IE Aguapeí</v>
      </c>
      <c r="C19" s="59" t="str">
        <f>'Concessões (download) PT'!C19</f>
        <v>046/2017</v>
      </c>
      <c r="D19" s="59" t="str">
        <f>'Concessões (download) PT'!D19</f>
        <v>Aguapeí</v>
      </c>
      <c r="E19" s="59" t="str">
        <f>'Concessões (download) PT'!E19</f>
        <v>SP</v>
      </c>
      <c r="F19" s="59">
        <f>'Concessões (download) PT'!F19</f>
        <v>30</v>
      </c>
      <c r="G19" s="60">
        <f>'Concessões (download) PT'!G19</f>
        <v>53915</v>
      </c>
      <c r="H19" s="59" t="str">
        <f>IF('Concessões (download) PT'!H19="Operacional","Operational","Under Construction")</f>
        <v>Operational</v>
      </c>
      <c r="I19" s="59">
        <f>'Concessões (download) PT'!I19</f>
        <v>2028</v>
      </c>
      <c r="J19" s="61">
        <f>'Concessões (download) PT'!J19</f>
        <v>83.236966918462116</v>
      </c>
      <c r="K19" s="148">
        <f>'Concessões (download) PT'!K19</f>
        <v>83.236966918462116</v>
      </c>
      <c r="L19" s="59" t="str">
        <f>'Concessões (download) PT'!L19</f>
        <v>IPCA</v>
      </c>
      <c r="M19" s="62">
        <f>'Concessões (download) PT'!M19</f>
        <v>1</v>
      </c>
      <c r="N19" s="59" t="str">
        <f>IF('Concessões (download) PT'!N19="Integral","Fully consolidated","Equity method")</f>
        <v>Fully consolidated</v>
      </c>
      <c r="O19" s="59" t="str">
        <f>IF('Concessões (download) PT'!O19="Lucro Real","Real Profit","Presumed Profit")</f>
        <v>Real Profit</v>
      </c>
      <c r="P19" s="122">
        <f>'Concessões (download) PT'!P19</f>
        <v>9.2499999999999999E-2</v>
      </c>
      <c r="Q19" s="122" t="str">
        <f>'Concessões (download) PT'!Q19</f>
        <v>n.a</v>
      </c>
      <c r="R19" s="122" t="str">
        <f>'Concessões (download) PT'!R19</f>
        <v>n.a</v>
      </c>
      <c r="S19" s="122" t="str">
        <f>'Concessões (download) PT'!S19</f>
        <v>n.a</v>
      </c>
      <c r="T19" s="63" t="str">
        <f>'Concessões (download) PT'!T19</f>
        <v>N.A</v>
      </c>
      <c r="U19" s="63">
        <f>'Concessões (download) PT'!U19</f>
        <v>1400</v>
      </c>
      <c r="V19" s="63">
        <f>'Concessões (download) PT'!V19</f>
        <v>2</v>
      </c>
    </row>
    <row r="20" spans="1:22" ht="16.5" customHeight="1" thickBot="1" x14ac:dyDescent="0.4">
      <c r="A20" s="43"/>
      <c r="B20" s="53" t="str">
        <f>'Concessões (download) PT'!B20</f>
        <v>IE Riacho Grande</v>
      </c>
      <c r="C20" s="54" t="str">
        <f>'Concessões (download) PT'!C20</f>
        <v>005/2021</v>
      </c>
      <c r="D20" s="54" t="str">
        <f>'Concessões (download) PT'!D20</f>
        <v>Riacho Grande</v>
      </c>
      <c r="E20" s="54" t="str">
        <f>'Concessões (download) PT'!E20</f>
        <v>SP</v>
      </c>
      <c r="F20" s="54">
        <f>'Concessões (download) PT'!F20</f>
        <v>30</v>
      </c>
      <c r="G20" s="55">
        <f>'Concessões (download) PT'!G20</f>
        <v>55243</v>
      </c>
      <c r="H20" s="54" t="str">
        <f>IF('Concessões (download) PT'!H20="Operacional","Operational","Under Construction")</f>
        <v>Under Construction</v>
      </c>
      <c r="I20" s="54">
        <f>'Concessões (download) PT'!I20</f>
        <v>2025</v>
      </c>
      <c r="J20" s="56">
        <f>'Concessões (download) PT'!J20</f>
        <v>93.110359205539737</v>
      </c>
      <c r="K20" s="147">
        <f>'Concessões (download) PT'!K20</f>
        <v>93.110359205539737</v>
      </c>
      <c r="L20" s="54" t="str">
        <f>'Concessões (download) PT'!L20</f>
        <v>IPCA</v>
      </c>
      <c r="M20" s="64">
        <f>'Concessões (download) PT'!M20</f>
        <v>1</v>
      </c>
      <c r="N20" s="54" t="str">
        <f>IF('Concessões (download) PT'!N20="Integral","Fully consolidated","Equity method")</f>
        <v>Fully consolidated</v>
      </c>
      <c r="O20" s="54" t="str">
        <f>IF('Concessões (download) PT'!O20="Lucro Real","Real Profit","Presumed Profit")</f>
        <v>Real Profit</v>
      </c>
      <c r="P20" s="121">
        <f>'Concessões (download) PT'!P20</f>
        <v>9.2499999999999999E-2</v>
      </c>
      <c r="Q20" s="121" t="str">
        <f>'Concessões (download) PT'!Q20</f>
        <v>n.a</v>
      </c>
      <c r="R20" s="121" t="str">
        <f>'Concessões (download) PT'!R20</f>
        <v>n.a</v>
      </c>
      <c r="S20" s="121" t="str">
        <f>'Concessões (download) PT'!S20</f>
        <v>n.a</v>
      </c>
      <c r="T20" s="57">
        <f>'Concessões (download) PT'!T20</f>
        <v>30.22</v>
      </c>
      <c r="U20" s="57">
        <f>'Concessões (download) PT'!U20</f>
        <v>800</v>
      </c>
      <c r="V20" s="57">
        <f>'Concessões (download) PT'!V20</f>
        <v>1</v>
      </c>
    </row>
    <row r="21" spans="1:22" ht="15" customHeight="1" thickBot="1" x14ac:dyDescent="0.4">
      <c r="A21" s="30"/>
      <c r="B21" s="65" t="str">
        <f>'Concessões (download) PT'!B21</f>
        <v>IE Paraguaçu</v>
      </c>
      <c r="C21" s="66" t="str">
        <f>'Concessões (download) PT'!C21</f>
        <v>003/2017</v>
      </c>
      <c r="D21" s="66" t="str">
        <f>'Concessões (download) PT'!D21</f>
        <v>Paraguaçu</v>
      </c>
      <c r="E21" s="66" t="str">
        <f>'Concessões (download) PT'!E21</f>
        <v>BA / MG</v>
      </c>
      <c r="F21" s="66">
        <f>'Concessões (download) PT'!F21</f>
        <v>30</v>
      </c>
      <c r="G21" s="67">
        <f>'Concessões (download) PT'!G21</f>
        <v>53733</v>
      </c>
      <c r="H21" s="66" t="str">
        <f>IF('Concessões (download) PT'!H21="Operacional","Operational","Under Construction")</f>
        <v>Operational</v>
      </c>
      <c r="I21" s="66">
        <f>'Concessões (download) PT'!I21</f>
        <v>2027</v>
      </c>
      <c r="J21" s="68">
        <f>'Concessões (download) PT'!J21</f>
        <v>162.36520481872631</v>
      </c>
      <c r="K21" s="149">
        <f>'Concessões (download) PT'!K21</f>
        <v>81.182602409363156</v>
      </c>
      <c r="L21" s="66" t="str">
        <f>'Concessões (download) PT'!L21</f>
        <v>IPCA</v>
      </c>
      <c r="M21" s="66" t="str">
        <f>'Concessões (download) PT'!M21</f>
        <v>50% / TAESA 50%</v>
      </c>
      <c r="N21" s="66" t="str">
        <f>IF('Concessões (download) PT'!N21="Integral","Fully consolidated","Equity method")</f>
        <v>Equity method</v>
      </c>
      <c r="O21" s="66" t="str">
        <f>IF('Concessões (download) PT'!O21="Lucro Real","Real Profit","Presumed Profit")</f>
        <v>Real Profit</v>
      </c>
      <c r="P21" s="123">
        <f>'Concessões (download) PT'!P21</f>
        <v>9.2499999999999999E-2</v>
      </c>
      <c r="Q21" s="123">
        <f>'Concessões (download) PT'!Q21</f>
        <v>1</v>
      </c>
      <c r="R21" s="124">
        <f>'Concessões (download) PT'!R21</f>
        <v>44927</v>
      </c>
      <c r="S21" s="124">
        <f>'Concessões (download) PT'!S21</f>
        <v>48549</v>
      </c>
      <c r="T21" s="69">
        <f>'Concessões (download) PT'!T21</f>
        <v>338</v>
      </c>
      <c r="U21" s="69" t="str">
        <f>'Concessões (download) PT'!U21</f>
        <v>N.A</v>
      </c>
      <c r="V21" s="69" t="str">
        <f>'Concessões (download) PT'!V21</f>
        <v>N.A</v>
      </c>
    </row>
    <row r="22" spans="1:22" s="6" customFormat="1" ht="16" thickBot="1" x14ac:dyDescent="0.4">
      <c r="A22" s="30"/>
      <c r="B22" s="243" t="str">
        <f>'Concessões (download) PT'!B22</f>
        <v>Evrecy</v>
      </c>
      <c r="C22" s="70" t="str">
        <f>'Concessões (download) PT'!C22</f>
        <v>001/2020</v>
      </c>
      <c r="D22" s="70" t="str">
        <f>'Concessões (download) PT'!D22</f>
        <v>Minuano</v>
      </c>
      <c r="E22" s="70" t="str">
        <f>'Concessões (download) PT'!E22</f>
        <v>RS</v>
      </c>
      <c r="F22" s="71">
        <f>'Concessões (download) PT'!F22</f>
        <v>30</v>
      </c>
      <c r="G22" s="72">
        <f>'Concessões (download) PT'!G22</f>
        <v>54867</v>
      </c>
      <c r="H22" s="70" t="str">
        <f>IF('Concessões (download) PT'!H22="Operacional","Operational","Under Construction")</f>
        <v>Operational</v>
      </c>
      <c r="I22" s="71">
        <f>'Concessões (download) PT'!I22</f>
        <v>2025</v>
      </c>
      <c r="J22" s="73">
        <f>'Concessões (download) PT'!J22</f>
        <v>52.959984550000016</v>
      </c>
      <c r="K22" s="150">
        <f>'Concessões (download) PT'!K22</f>
        <v>52.959984550000016</v>
      </c>
      <c r="L22" s="71" t="str">
        <f>'Concessões (download) PT'!L22</f>
        <v>IPCA</v>
      </c>
      <c r="M22" s="158">
        <f>'Concessões (download) PT'!M22</f>
        <v>1</v>
      </c>
      <c r="N22" s="71" t="str">
        <f>IF('Concessões (download) PT'!N22="Integral","Fully consolidated","Equity method")</f>
        <v>Fully consolidated</v>
      </c>
      <c r="O22" s="71" t="str">
        <f>IF('Concessões (download) PT'!O22="Lucro Real","Real Profit","Presumed Profit")</f>
        <v>Presumed Profit</v>
      </c>
      <c r="P22" s="157">
        <f>'Concessões (download) PT'!P22</f>
        <v>3.6499999999999998E-2</v>
      </c>
      <c r="Q22" s="157" t="str">
        <f>'Concessões (download) PT'!Q22</f>
        <v>n.a</v>
      </c>
      <c r="R22" s="157" t="str">
        <f>'Concessões (download) PT'!R22</f>
        <v>n.a</v>
      </c>
      <c r="S22" s="157" t="str">
        <f>'Concessões (download) PT'!S22</f>
        <v>n.a</v>
      </c>
      <c r="T22" s="74">
        <f>'Concessões (download) PT'!T22</f>
        <v>77.11</v>
      </c>
      <c r="U22" s="74">
        <f>'Concessões (download) PT'!U22</f>
        <v>2691</v>
      </c>
      <c r="V22" s="74">
        <f>'Concessões (download) PT'!V22</f>
        <v>1</v>
      </c>
    </row>
    <row r="23" spans="1:22" ht="16.5" customHeight="1" x14ac:dyDescent="0.35">
      <c r="A23" s="43"/>
      <c r="B23" s="171" t="str">
        <f>'Concessões (download) PT'!B23</f>
        <v>IEMG</v>
      </c>
      <c r="C23" s="45" t="str">
        <f>'Concessões (download) PT'!C23</f>
        <v>007/2020</v>
      </c>
      <c r="D23" s="45" t="str">
        <f>'Concessões (download) PT'!D23</f>
        <v>Triângulo Mineiro</v>
      </c>
      <c r="E23" s="45" t="str">
        <f>'Concessões (download) PT'!E23</f>
        <v>MG</v>
      </c>
      <c r="F23" s="173">
        <f>'Concessões (download) PT'!F23</f>
        <v>30</v>
      </c>
      <c r="G23" s="46">
        <f>'Concessões (download) PT'!G23</f>
        <v>54867</v>
      </c>
      <c r="H23" s="44" t="str">
        <f>IF('Concessões (download) PT'!H23="Operacional","Operational","Under Construction")</f>
        <v>Operational</v>
      </c>
      <c r="I23" s="44">
        <f>'Concessões (download) PT'!I23</f>
        <v>2025</v>
      </c>
      <c r="J23" s="47">
        <f>'Concessões (download) PT'!J23</f>
        <v>46.140901050000011</v>
      </c>
      <c r="K23" s="145">
        <f>'Concessões (download) PT'!K23</f>
        <v>46.140901050000011</v>
      </c>
      <c r="L23" s="173" t="str">
        <f>'Concessões (download) PT'!L23</f>
        <v>IPCA</v>
      </c>
      <c r="M23" s="177">
        <f>'Concessões (download) PT'!M23</f>
        <v>1</v>
      </c>
      <c r="N23" s="173" t="str">
        <f>IF('Concessões (download) PT'!N23="Integral","Fully consolidated","Equity method")</f>
        <v>Fully consolidated</v>
      </c>
      <c r="O23" s="173" t="str">
        <f>IF('Concessões (download) PT'!O23="Lucro Real","Real Profit","Presumed Profit")</f>
        <v>Presumed Profit</v>
      </c>
      <c r="P23" s="178">
        <f>'Concessões (download) PT'!P23</f>
        <v>3.6499999999999998E-2</v>
      </c>
      <c r="Q23" s="178" t="str">
        <f>'Concessões (download) PT'!Q23</f>
        <v>n.a</v>
      </c>
      <c r="R23" s="178" t="str">
        <f>'Concessões (download) PT'!R23</f>
        <v>n.a</v>
      </c>
      <c r="S23" s="178" t="str">
        <f>'Concessões (download) PT'!S23</f>
        <v>n.a</v>
      </c>
      <c r="T23" s="48">
        <f>'Concessões (download) PT'!T23</f>
        <v>158.21000000000029</v>
      </c>
      <c r="U23" s="48">
        <f>'Concessões (download) PT'!U23</f>
        <v>1600</v>
      </c>
      <c r="V23" s="48">
        <f>'Concessões (download) PT'!V23</f>
        <v>3</v>
      </c>
    </row>
    <row r="24" spans="1:22" ht="16.5" customHeight="1" thickBot="1" x14ac:dyDescent="0.4">
      <c r="A24" s="43"/>
      <c r="B24" s="172"/>
      <c r="C24" s="49" t="str">
        <f>'Concessões (download) PT'!C24</f>
        <v>004/2007</v>
      </c>
      <c r="D24" s="49" t="str">
        <f>'Concessões (download) PT'!D24</f>
        <v>IEMG</v>
      </c>
      <c r="E24" s="49" t="str">
        <f>'Concessões (download) PT'!E24</f>
        <v>MG</v>
      </c>
      <c r="F24" s="174">
        <f>'Concessões (download) PT'!F24</f>
        <v>0</v>
      </c>
      <c r="G24" s="50">
        <f>'Concessões (download) PT'!G24</f>
        <v>50153</v>
      </c>
      <c r="H24" s="49" t="str">
        <f>IF('Concessões (download) PT'!H24="Operacional","Operational","Under Construction")</f>
        <v>Operational</v>
      </c>
      <c r="I24" s="49" t="str">
        <f>'Concessões (download) PT'!I24</f>
        <v>n.a.</v>
      </c>
      <c r="J24" s="51">
        <f>'Concessões (download) PT'!J24</f>
        <v>15.430810056724884</v>
      </c>
      <c r="K24" s="146">
        <f>'Concessões (download) PT'!K24</f>
        <v>15.430810056724884</v>
      </c>
      <c r="L24" s="174">
        <f>'Concessões (download) PT'!L24</f>
        <v>0</v>
      </c>
      <c r="M24" s="174">
        <f>'Concessões (download) PT'!M24</f>
        <v>0</v>
      </c>
      <c r="N24" s="174" t="str">
        <f>IF('Concessões (download) PT'!N24="Integral","Fully consolidated","Equity method")</f>
        <v>Equity method</v>
      </c>
      <c r="O24" s="174" t="str">
        <f>IF('Concessões (download) PT'!O24="Lucro Real","Real Profit","Presumed Profit")</f>
        <v>Presumed Profit</v>
      </c>
      <c r="P24" s="179">
        <f>'Concessões (download) PT'!P24</f>
        <v>0</v>
      </c>
      <c r="Q24" s="179"/>
      <c r="R24" s="179"/>
      <c r="S24" s="179"/>
      <c r="T24" s="52">
        <f>'Concessões (download) PT'!T24</f>
        <v>173.03</v>
      </c>
      <c r="U24" s="52" t="str">
        <f>'Concessões (download) PT'!U24</f>
        <v>N.A</v>
      </c>
      <c r="V24" s="52" t="str">
        <f>'Concessões (download) PT'!V24</f>
        <v>N.A</v>
      </c>
    </row>
    <row r="25" spans="1:22" ht="16.5" customHeight="1" thickBot="1" x14ac:dyDescent="0.4">
      <c r="A25" s="30"/>
      <c r="B25" s="53" t="str">
        <f>'Concessões (download) PT'!B25</f>
        <v>IE Itaúnas</v>
      </c>
      <c r="C25" s="54" t="str">
        <f>'Concessões (download) PT'!C25</f>
        <v>018/2017</v>
      </c>
      <c r="D25" s="54" t="str">
        <f>'Concessões (download) PT'!D25</f>
        <v>Itaúnas</v>
      </c>
      <c r="E25" s="54" t="str">
        <f>'Concessões (download) PT'!E25</f>
        <v>ES</v>
      </c>
      <c r="F25" s="54">
        <f>'Concessões (download) PT'!F25</f>
        <v>30</v>
      </c>
      <c r="G25" s="55">
        <f>'Concessões (download) PT'!G25</f>
        <v>53733</v>
      </c>
      <c r="H25" s="54" t="str">
        <f>IF('Concessões (download) PT'!H25="Operacional","Operational","Under Construction")</f>
        <v>Operational</v>
      </c>
      <c r="I25" s="54">
        <f>'Concessões (download) PT'!I25</f>
        <v>2027</v>
      </c>
      <c r="J25" s="147">
        <f>'Concessões (download) PT'!J25</f>
        <v>72.109375825255484</v>
      </c>
      <c r="K25" s="147">
        <f>'Concessões (download) PT'!K25</f>
        <v>72.109375825255484</v>
      </c>
      <c r="L25" s="54" t="str">
        <f>'Concessões (download) PT'!L25</f>
        <v>IPCA</v>
      </c>
      <c r="M25" s="64">
        <f>'Concessões (download) PT'!M25</f>
        <v>1</v>
      </c>
      <c r="N25" s="54" t="str">
        <f>IF('Concessões (download) PT'!N25="Integral","Fully consolidated","Equity method")</f>
        <v>Fully consolidated</v>
      </c>
      <c r="O25" s="54" t="str">
        <f>IF('Concessões (download) PT'!O25="Lucro Real","Real Profit","Presumed Profit")</f>
        <v>Presumed Profit</v>
      </c>
      <c r="P25" s="121">
        <f>'Concessões (download) PT'!P25</f>
        <v>3.6499999999999998E-2</v>
      </c>
      <c r="Q25" s="121" t="str">
        <f>'Concessões (download) PT'!Q25</f>
        <v>n.a</v>
      </c>
      <c r="R25" s="121" t="str">
        <f>'Concessões (download) PT'!R25</f>
        <v>n.a</v>
      </c>
      <c r="S25" s="121" t="str">
        <f>'Concessões (download) PT'!S25</f>
        <v>n.a</v>
      </c>
      <c r="T25" s="57">
        <f>'Concessões (download) PT'!T25</f>
        <v>77.03</v>
      </c>
      <c r="U25" s="57">
        <f>'Concessões (download) PT'!U25</f>
        <v>1350</v>
      </c>
      <c r="V25" s="57">
        <f>'Concessões (download) PT'!V25</f>
        <v>1</v>
      </c>
    </row>
    <row r="26" spans="1:22" ht="16.5" customHeight="1" thickBot="1" x14ac:dyDescent="0.4">
      <c r="A26" s="43"/>
      <c r="B26" s="58" t="str">
        <f>'Concessões (download) PT'!B26</f>
        <v>IE Garanhuns</v>
      </c>
      <c r="C26" s="59" t="str">
        <f>'Concessões (download) PT'!C26</f>
        <v>022/2011</v>
      </c>
      <c r="D26" s="59" t="str">
        <f>'Concessões (download) PT'!D26</f>
        <v>Garanhuns</v>
      </c>
      <c r="E26" s="59" t="str">
        <f>'Concessões (download) PT'!E26</f>
        <v>PE / AL / PB</v>
      </c>
      <c r="F26" s="59">
        <f>'Concessões (download) PT'!F26</f>
        <v>30</v>
      </c>
      <c r="G26" s="60">
        <f>'Concessões (download) PT'!G26</f>
        <v>51844</v>
      </c>
      <c r="H26" s="59" t="str">
        <f>IF('Concessões (download) PT'!H26="Operacional","Operational","Under Construction")</f>
        <v>Operational</v>
      </c>
      <c r="I26" s="59">
        <f>'Concessões (download) PT'!I26</f>
        <v>2027</v>
      </c>
      <c r="J26" s="61">
        <f>'Concessões (download) PT'!J26</f>
        <v>157.85681581753673</v>
      </c>
      <c r="K26" s="148">
        <f>'Concessões (download) PT'!K26</f>
        <v>80.506976066943736</v>
      </c>
      <c r="L26" s="59" t="str">
        <f>'Concessões (download) PT'!L26</f>
        <v>IPCA</v>
      </c>
      <c r="M26" s="59" t="str">
        <f>'Concessões (download) PT'!M26</f>
        <v>51% / Chesf 49%</v>
      </c>
      <c r="N26" s="59" t="str">
        <f>IF('Concessões (download) PT'!N26="Integral","Fully consolidated","Equity method")</f>
        <v>Equity method</v>
      </c>
      <c r="O26" s="59" t="str">
        <f>IF('Concessões (download) PT'!O26="Lucro Real","Real Profit","Presumed Profit")</f>
        <v>Real Profit</v>
      </c>
      <c r="P26" s="122">
        <f>'Concessões (download) PT'!P26</f>
        <v>9.2499999999999999E-2</v>
      </c>
      <c r="Q26" s="122">
        <f>'Concessões (download) PT'!Q26</f>
        <v>1</v>
      </c>
      <c r="R26" s="124">
        <f>'Concessões (download) PT'!R26</f>
        <v>42370</v>
      </c>
      <c r="S26" s="124">
        <f>'Concessões (download) PT'!S26</f>
        <v>45992</v>
      </c>
      <c r="T26" s="63">
        <f>'Concessões (download) PT'!T26</f>
        <v>633</v>
      </c>
      <c r="U26" s="63">
        <f>'Concessões (download) PT'!U26</f>
        <v>2100</v>
      </c>
      <c r="V26" s="63">
        <f>'Concessões (download) PT'!V26</f>
        <v>2</v>
      </c>
    </row>
    <row r="27" spans="1:22" ht="16.5" customHeight="1" thickBot="1" x14ac:dyDescent="0.4">
      <c r="A27" s="30"/>
      <c r="B27" s="75" t="str">
        <f>'Concessões (download) PT'!B27</f>
        <v>IE Itaquerê</v>
      </c>
      <c r="C27" s="35" t="str">
        <f>'Concessões (download) PT'!C27</f>
        <v>027/2017</v>
      </c>
      <c r="D27" s="35" t="str">
        <f>'Concessões (download) PT'!D27</f>
        <v>Itaquerê</v>
      </c>
      <c r="E27" s="35" t="str">
        <f>'Concessões (download) PT'!E27</f>
        <v>SP</v>
      </c>
      <c r="F27" s="35">
        <f>'Concessões (download) PT'!F27</f>
        <v>30</v>
      </c>
      <c r="G27" s="36">
        <f>'Concessões (download) PT'!G27</f>
        <v>53915</v>
      </c>
      <c r="H27" s="35" t="str">
        <f>IF('Concessões (download) PT'!H27="Operacional","Operational","Under Construction")</f>
        <v>Operational</v>
      </c>
      <c r="I27" s="35">
        <f>'Concessões (download) PT'!I27</f>
        <v>2028</v>
      </c>
      <c r="J27" s="37">
        <f>'Concessões (download) PT'!J27</f>
        <v>70.794383704919042</v>
      </c>
      <c r="K27" s="143">
        <f>'Concessões (download) PT'!K27</f>
        <v>70.794383704919042</v>
      </c>
      <c r="L27" s="35" t="str">
        <f>'Concessões (download) PT'!L27</f>
        <v>IPCA</v>
      </c>
      <c r="M27" s="76">
        <f>'Concessões (download) PT'!M27</f>
        <v>1</v>
      </c>
      <c r="N27" s="35" t="str">
        <f>IF('Concessões (download) PT'!N27="Integral","Fully consolidated","Equity method")</f>
        <v>Fully consolidated</v>
      </c>
      <c r="O27" s="35" t="str">
        <f>IF('Concessões (download) PT'!O27="Lucro Real","Real Profit","Presumed Profit")</f>
        <v>Presumed Profit</v>
      </c>
      <c r="P27" s="119">
        <f>'Concessões (download) PT'!P27</f>
        <v>3.6499999999999998E-2</v>
      </c>
      <c r="Q27" s="119" t="str">
        <f>'Concessões (download) PT'!Q27</f>
        <v>n.a</v>
      </c>
      <c r="R27" s="119" t="str">
        <f>'Concessões (download) PT'!R27</f>
        <v>n.a</v>
      </c>
      <c r="S27" s="119" t="str">
        <f>'Concessões (download) PT'!S27</f>
        <v>n.a</v>
      </c>
      <c r="T27" s="38" t="str">
        <f>'Concessões (download) PT'!T27</f>
        <v>N.A</v>
      </c>
      <c r="U27" s="38">
        <f>'Concessões (download) PT'!U27</f>
        <v>900</v>
      </c>
      <c r="V27" s="38" t="str">
        <f>'Concessões (download) PT'!V27</f>
        <v>N.A</v>
      </c>
    </row>
    <row r="28" spans="1:22" ht="16.5" customHeight="1" thickBot="1" x14ac:dyDescent="0.4">
      <c r="A28" s="43"/>
      <c r="B28" s="58" t="str">
        <f>'Concessões (download) PT'!B28</f>
        <v>IENNE</v>
      </c>
      <c r="C28" s="59" t="str">
        <f>'Concessões (download) PT'!C28</f>
        <v>001/2008</v>
      </c>
      <c r="D28" s="59" t="str">
        <f>'Concessões (download) PT'!D28</f>
        <v>IENNE</v>
      </c>
      <c r="E28" s="59" t="str">
        <f>'Concessões (download) PT'!E28</f>
        <v>PI / TO / MA</v>
      </c>
      <c r="F28" s="59">
        <f>'Concessões (download) PT'!F28</f>
        <v>30</v>
      </c>
      <c r="G28" s="60">
        <f>'Concessões (download) PT'!G28</f>
        <v>50480</v>
      </c>
      <c r="H28" s="59" t="str">
        <f>IF('Concessões (download) PT'!H28="Operacional","Operational","Under Construction")</f>
        <v>Operational</v>
      </c>
      <c r="I28" s="59">
        <f>'Concessões (download) PT'!I28</f>
        <v>2028</v>
      </c>
      <c r="J28" s="61">
        <f>'Concessões (download) PT'!J28</f>
        <v>71.392523093207842</v>
      </c>
      <c r="K28" s="148">
        <f>'Concessões (download) PT'!K28</f>
        <v>71.392523093207842</v>
      </c>
      <c r="L28" s="59" t="str">
        <f>'Concessões (download) PT'!L28</f>
        <v>IPCA</v>
      </c>
      <c r="M28" s="62">
        <f>'Concessões (download) PT'!M28</f>
        <v>1</v>
      </c>
      <c r="N28" s="59" t="str">
        <f>IF('Concessões (download) PT'!N28="Integral","Fully consolidated","Equity method")</f>
        <v>Fully consolidated</v>
      </c>
      <c r="O28" s="59" t="str">
        <f>IF('Concessões (download) PT'!O28="Lucro Real","Real Profit","Presumed Profit")</f>
        <v>Presumed Profit</v>
      </c>
      <c r="P28" s="122">
        <f>'Concessões (download) PT'!P28</f>
        <v>3.6499999999999998E-2</v>
      </c>
      <c r="Q28" s="122" t="str">
        <f>'Concessões (download) PT'!Q28</f>
        <v>n.a</v>
      </c>
      <c r="R28" s="122" t="str">
        <f>'Concessões (download) PT'!R28</f>
        <v>n.a</v>
      </c>
      <c r="S28" s="122" t="str">
        <f>'Concessões (download) PT'!S28</f>
        <v>n.a</v>
      </c>
      <c r="T28" s="63">
        <f>'Concessões (download) PT'!T28</f>
        <v>710.87</v>
      </c>
      <c r="U28" s="63" t="str">
        <f>'Concessões (download) PT'!U28</f>
        <v>N.A</v>
      </c>
      <c r="V28" s="63" t="str">
        <f>'Concessões (download) PT'!V28</f>
        <v>N.A</v>
      </c>
    </row>
    <row r="29" spans="1:22" ht="16.5" customHeight="1" thickBot="1" x14ac:dyDescent="0.4">
      <c r="A29" s="30"/>
      <c r="B29" s="53" t="str">
        <f>'Concessões (download) PT'!B29</f>
        <v>IE Serra do Japi</v>
      </c>
      <c r="C29" s="54" t="str">
        <f>'Concessões (download) PT'!C29</f>
        <v>026/2009</v>
      </c>
      <c r="D29" s="54" t="str">
        <f>'Concessões (download) PT'!D29</f>
        <v>Serra do Japi</v>
      </c>
      <c r="E29" s="54" t="str">
        <f>'Concessões (download) PT'!E29</f>
        <v>SP</v>
      </c>
      <c r="F29" s="54">
        <f>'Concessões (download) PT'!F29</f>
        <v>30</v>
      </c>
      <c r="G29" s="55">
        <f>'Concessões (download) PT'!G29</f>
        <v>51092</v>
      </c>
      <c r="H29" s="54" t="str">
        <f>IF('Concessões (download) PT'!H29="Operacional","Operational","Under Construction")</f>
        <v>Operational</v>
      </c>
      <c r="I29" s="54">
        <f>'Concessões (download) PT'!I29</f>
        <v>2025</v>
      </c>
      <c r="J29" s="56">
        <f>'Concessões (download) PT'!J29</f>
        <v>62.43698092135655</v>
      </c>
      <c r="K29" s="147">
        <f>'Concessões (download) PT'!K29</f>
        <v>62.43698092135655</v>
      </c>
      <c r="L29" s="54" t="str">
        <f>'Concessões (download) PT'!L29</f>
        <v>IPCA</v>
      </c>
      <c r="M29" s="64">
        <f>'Concessões (download) PT'!M29</f>
        <v>1</v>
      </c>
      <c r="N29" s="54" t="str">
        <f>IF('Concessões (download) PT'!N29="Integral","Fully consolidated","Equity method")</f>
        <v>Fully consolidated</v>
      </c>
      <c r="O29" s="54" t="str">
        <f>IF('Concessões (download) PT'!O29="Lucro Real","Real Profit","Presumed Profit")</f>
        <v>Presumed Profit</v>
      </c>
      <c r="P29" s="121">
        <f>'Concessões (download) PT'!P29</f>
        <v>3.6499999999999998E-2</v>
      </c>
      <c r="Q29" s="121" t="str">
        <f>'Concessões (download) PT'!Q29</f>
        <v>n.a</v>
      </c>
      <c r="R29" s="121" t="str">
        <f>'Concessões (download) PT'!R29</f>
        <v>n.a</v>
      </c>
      <c r="S29" s="121" t="str">
        <f>'Concessões (download) PT'!S29</f>
        <v>n.a</v>
      </c>
      <c r="T29" s="57" t="str">
        <f>'Concessões (download) PT'!T29</f>
        <v>N.A</v>
      </c>
      <c r="U29" s="57">
        <f>'Concessões (download) PT'!U29</f>
        <v>2000</v>
      </c>
      <c r="V29" s="57">
        <f>'Concessões (download) PT'!V29</f>
        <v>2</v>
      </c>
    </row>
    <row r="30" spans="1:22" ht="16.5" customHeight="1" thickBot="1" x14ac:dyDescent="0.4">
      <c r="A30" s="30"/>
      <c r="B30" s="58" t="str">
        <f>'Concessões (download) PT'!B30</f>
        <v>IE Jaguar 9</v>
      </c>
      <c r="C30" s="59" t="str">
        <f>'Concessões (download) PT'!C30</f>
        <v>015/2008</v>
      </c>
      <c r="D30" s="77" t="str">
        <f>'Concessões (download) PT'!D30</f>
        <v>Getulina, Mirassol e Aráras</v>
      </c>
      <c r="E30" s="77" t="str">
        <f>'Concessões (download) PT'!E30</f>
        <v>SP</v>
      </c>
      <c r="F30" s="59">
        <f>'Concessões (download) PT'!F30</f>
        <v>30</v>
      </c>
      <c r="G30" s="60">
        <f>'Concessões (download) PT'!G30</f>
        <v>50693</v>
      </c>
      <c r="H30" s="59" t="str">
        <f>IF('Concessões (download) PT'!H30="Operacional","Operational","Under Construction")</f>
        <v>Operational</v>
      </c>
      <c r="I30" s="59" t="str">
        <f>'Concessões (download) PT'!I30</f>
        <v>n.a.</v>
      </c>
      <c r="J30" s="61">
        <f>'Concessões (download) PT'!J30</f>
        <v>77.298775904999019</v>
      </c>
      <c r="K30" s="148">
        <f>'Concessões (download) PT'!K30</f>
        <v>77.298775904999019</v>
      </c>
      <c r="L30" s="59" t="str">
        <f>'Concessões (download) PT'!L30</f>
        <v>IPCA</v>
      </c>
      <c r="M30" s="62">
        <f>'Concessões (download) PT'!M30</f>
        <v>1</v>
      </c>
      <c r="N30" s="59" t="str">
        <f>IF('Concessões (download) PT'!N30="Integral","Fully consolidated","Equity method")</f>
        <v>Fully consolidated</v>
      </c>
      <c r="O30" s="59" t="str">
        <f>IF('Concessões (download) PT'!O30="Lucro Real","Real Profit","Presumed Profit")</f>
        <v>Presumed Profit</v>
      </c>
      <c r="P30" s="122">
        <f>'Concessões (download) PT'!P30</f>
        <v>3.6499999999999998E-2</v>
      </c>
      <c r="Q30" s="122" t="str">
        <f>'Concessões (download) PT'!Q30</f>
        <v>n.a</v>
      </c>
      <c r="R30" s="122" t="str">
        <f>'Concessões (download) PT'!R30</f>
        <v>n.a</v>
      </c>
      <c r="S30" s="122" t="str">
        <f>'Concessões (download) PT'!S30</f>
        <v>n.a</v>
      </c>
      <c r="T30" s="63" t="str">
        <f>'Concessões (download) PT'!T30</f>
        <v>N.A</v>
      </c>
      <c r="U30" s="63">
        <f>'Concessões (download) PT'!U30</f>
        <v>2400</v>
      </c>
      <c r="V30" s="63">
        <f>'Concessões (download) PT'!V30</f>
        <v>3</v>
      </c>
    </row>
    <row r="31" spans="1:22" ht="16.5" customHeight="1" thickBot="1" x14ac:dyDescent="0.4">
      <c r="A31" s="43"/>
      <c r="B31" s="53" t="str">
        <f>'Concessões (download) PT'!B31</f>
        <v>IE Biguaçu</v>
      </c>
      <c r="C31" s="54" t="str">
        <f>'Concessões (download) PT'!C31</f>
        <v>012/2018</v>
      </c>
      <c r="D31" s="54" t="str">
        <f>'Concessões (download) PT'!D31</f>
        <v>Biguaçu</v>
      </c>
      <c r="E31" s="54" t="str">
        <f>'Concessões (download) PT'!E31</f>
        <v>SC</v>
      </c>
      <c r="F31" s="54">
        <f>'Concessões (download) PT'!F31</f>
        <v>30</v>
      </c>
      <c r="G31" s="55">
        <f>'Concessões (download) PT'!G31</f>
        <v>54321</v>
      </c>
      <c r="H31" s="54" t="str">
        <f>IF('Concessões (download) PT'!H31="Operacional","Operational","Under Construction")</f>
        <v>Operational</v>
      </c>
      <c r="I31" s="54">
        <f>'Concessões (download) PT'!I31</f>
        <v>2029</v>
      </c>
      <c r="J31" s="56">
        <f>'Concessões (download) PT'!J31</f>
        <v>56.287888230804604</v>
      </c>
      <c r="K31" s="147">
        <f>'Concessões (download) PT'!K31</f>
        <v>56.287888230804604</v>
      </c>
      <c r="L31" s="54" t="str">
        <f>'Concessões (download) PT'!L31</f>
        <v>IPCA</v>
      </c>
      <c r="M31" s="64">
        <f>'Concessões (download) PT'!M31</f>
        <v>1</v>
      </c>
      <c r="N31" s="54" t="str">
        <f>IF('Concessões (download) PT'!N31="Integral","Fully consolidated","Equity method")</f>
        <v>Fully consolidated</v>
      </c>
      <c r="O31" s="54" t="str">
        <f>IF('Concessões (download) PT'!O31="Lucro Real","Real Profit","Presumed Profit")</f>
        <v>Presumed Profit</v>
      </c>
      <c r="P31" s="121">
        <f>'Concessões (download) PT'!P31</f>
        <v>3.6499999999999998E-2</v>
      </c>
      <c r="Q31" s="121" t="str">
        <f>'Concessões (download) PT'!Q31</f>
        <v>n.a</v>
      </c>
      <c r="R31" s="121" t="str">
        <f>'Concessões (download) PT'!R31</f>
        <v>n.a</v>
      </c>
      <c r="S31" s="121" t="str">
        <f>'Concessões (download) PT'!S31</f>
        <v>n.a</v>
      </c>
      <c r="T31" s="57">
        <f>'Concessões (download) PT'!T31</f>
        <v>38.14</v>
      </c>
      <c r="U31" s="57">
        <f>'Concessões (download) PT'!U31</f>
        <v>300</v>
      </c>
      <c r="V31" s="57">
        <f>'Concessões (download) PT'!V31</f>
        <v>1</v>
      </c>
    </row>
    <row r="32" spans="1:22" ht="16.5" customHeight="1" thickBot="1" x14ac:dyDescent="0.4">
      <c r="A32" s="30"/>
      <c r="B32" s="65" t="str">
        <f>'Concessões (download) PT'!B32</f>
        <v>IE Aimorés</v>
      </c>
      <c r="C32" s="66" t="str">
        <f>'Concessões (download) PT'!C32</f>
        <v>004/2017</v>
      </c>
      <c r="D32" s="66" t="str">
        <f>'Concessões (download) PT'!D32</f>
        <v>Aimorés</v>
      </c>
      <c r="E32" s="66" t="str">
        <f>'Concessões (download) PT'!E32</f>
        <v>MG</v>
      </c>
      <c r="F32" s="66">
        <f>'Concessões (download) PT'!F32</f>
        <v>30</v>
      </c>
      <c r="G32" s="67">
        <f>'Concessões (download) PT'!G32</f>
        <v>53733</v>
      </c>
      <c r="H32" s="66" t="str">
        <f>IF('Concessões (download) PT'!H32="Operacional","Operational","Under Construction")</f>
        <v>Operational</v>
      </c>
      <c r="I32" s="66">
        <f>'Concessões (download) PT'!I32</f>
        <v>2027</v>
      </c>
      <c r="J32" s="149">
        <f>'Concessões (download) PT'!J32</f>
        <v>108.78473229920459</v>
      </c>
      <c r="K32" s="149">
        <f>'Concessões (download) PT'!K32</f>
        <v>54.392366149602296</v>
      </c>
      <c r="L32" s="66" t="str">
        <f>'Concessões (download) PT'!L32</f>
        <v>IPCA</v>
      </c>
      <c r="M32" s="66" t="str">
        <f>'Concessões (download) PT'!M32</f>
        <v>50% / TAESA 50%</v>
      </c>
      <c r="N32" s="66" t="str">
        <f>IF('Concessões (download) PT'!N32="Integral","Fully consolidated","Equity method")</f>
        <v>Equity method</v>
      </c>
      <c r="O32" s="66" t="str">
        <f>IF('Concessões (download) PT'!O32="Lucro Real","Real Profit","Presumed Profit")</f>
        <v>Real Profit</v>
      </c>
      <c r="P32" s="123">
        <f>'Concessões (download) PT'!P32</f>
        <v>9.2499999999999999E-2</v>
      </c>
      <c r="Q32" s="123">
        <f>'Concessões (download) PT'!Q32</f>
        <v>1</v>
      </c>
      <c r="R32" s="124">
        <f>'Concessões (download) PT'!R32</f>
        <v>44927</v>
      </c>
      <c r="S32" s="124">
        <f>'Concessões (download) PT'!S32</f>
        <v>48549</v>
      </c>
      <c r="T32" s="69">
        <f>'Concessões (download) PT'!T32</f>
        <v>208</v>
      </c>
      <c r="U32" s="69" t="str">
        <f>'Concessões (download) PT'!U32</f>
        <v>N.A</v>
      </c>
      <c r="V32" s="69" t="str">
        <f>'Concessões (download) PT'!V32</f>
        <v>N.A</v>
      </c>
    </row>
    <row r="33" spans="1:22" ht="17.149999999999999" customHeight="1" x14ac:dyDescent="0.35">
      <c r="A33" s="30"/>
      <c r="B33" s="182" t="str">
        <f>'Concessões (download) PT'!B33</f>
        <v>IE Jaguar 6</v>
      </c>
      <c r="C33" s="71" t="str">
        <f>'Concessões (download) PT'!C33</f>
        <v>143/2001</v>
      </c>
      <c r="D33" s="71" t="str">
        <f>'Concessões (download) PT'!D33</f>
        <v>Botucatu-Xavantes</v>
      </c>
      <c r="E33" s="71" t="str">
        <f>'Concessões (download) PT'!E33</f>
        <v>SP</v>
      </c>
      <c r="F33" s="184">
        <f>'Concessões (download) PT'!F37</f>
        <v>30</v>
      </c>
      <c r="G33" s="72">
        <f>'Concessões (download) PT'!G37</f>
        <v>53915</v>
      </c>
      <c r="H33" s="71" t="str">
        <f>IF('Concessões (download) PT'!H33="Operacional","Operational","Under Construction")</f>
        <v>Operational</v>
      </c>
      <c r="I33" s="71" t="str">
        <f>'Concessões (download) PT'!I33</f>
        <v>n.a.</v>
      </c>
      <c r="J33" s="73">
        <f>'Concessões (download) PT'!J33</f>
        <v>20.643534548997234</v>
      </c>
      <c r="K33" s="150">
        <f>'Concessões (download) PT'!K33</f>
        <v>20.643534548997234</v>
      </c>
      <c r="L33" s="71" t="str">
        <f>'Concessões (download) PT'!L33</f>
        <v>IGPM</v>
      </c>
      <c r="M33" s="185">
        <f>'Concessões (download) PT'!M33</f>
        <v>1</v>
      </c>
      <c r="N33" s="184" t="str">
        <f>IF('Concessões (download) PT'!N33="Integral","Fully consolidated","Equity method")</f>
        <v>Fully consolidated</v>
      </c>
      <c r="O33" s="184" t="str">
        <f>IF('Concessões (download) PT'!O33="Lucro Real","Real Profit","Presumed Profit")</f>
        <v>Presumed Profit</v>
      </c>
      <c r="P33" s="186">
        <f>'Concessões (download) PT'!P33</f>
        <v>3.6499999999999998E-2</v>
      </c>
      <c r="Q33" s="186" t="str">
        <f>'Concessões (download) PT'!Q33</f>
        <v>n.a</v>
      </c>
      <c r="R33" s="186" t="str">
        <f>'Concessões (download) PT'!R33</f>
        <v>n.a</v>
      </c>
      <c r="S33" s="186" t="str">
        <f>'Concessões (download) PT'!S33</f>
        <v>n.a</v>
      </c>
      <c r="T33" s="74">
        <f>'Concessões (download) PT'!T33</f>
        <v>137.30000000000001</v>
      </c>
      <c r="U33" s="74" t="str">
        <f>'Concessões (download) PT'!U33</f>
        <v>N.A</v>
      </c>
      <c r="V33" s="74" t="str">
        <f>'Concessões (download) PT'!V33</f>
        <v>N.A</v>
      </c>
    </row>
    <row r="34" spans="1:22" ht="16.5" customHeight="1" thickBot="1" x14ac:dyDescent="0.4">
      <c r="A34" s="30"/>
      <c r="B34" s="183"/>
      <c r="C34" s="39" t="str">
        <f>'Concessões (download) PT'!C34</f>
        <v>042/2017</v>
      </c>
      <c r="D34" s="39" t="str">
        <f>'Concessões (download) PT'!D34</f>
        <v>Bauru</v>
      </c>
      <c r="E34" s="39" t="str">
        <f>'Concessões (download) PT'!E34</f>
        <v>SP</v>
      </c>
      <c r="F34" s="166">
        <f>'Concessões (download) PT'!F38</f>
        <v>0</v>
      </c>
      <c r="G34" s="40">
        <f>'Concessões (download) PT'!G38</f>
        <v>54867</v>
      </c>
      <c r="H34" s="39" t="str">
        <f>IF('Concessões (download) PT'!H34="Operacional","Operational","Under Construction")</f>
        <v>Operational</v>
      </c>
      <c r="I34" s="39">
        <f>'Concessões (download) PT'!I34</f>
        <v>2028</v>
      </c>
      <c r="J34" s="41">
        <f>'Concessões (download) PT'!J34</f>
        <v>16.151413423689903</v>
      </c>
      <c r="K34" s="144">
        <f>'Concessões (download) PT'!K34</f>
        <v>16.151413423689903</v>
      </c>
      <c r="L34" s="39" t="str">
        <f>'Concessões (download) PT'!L34</f>
        <v>IPCA</v>
      </c>
      <c r="M34" s="166">
        <f>'Concessões (download) PT'!M34</f>
        <v>0</v>
      </c>
      <c r="N34" s="166" t="str">
        <f>IF('Concessões (download) PT'!N34="Integral","Fully consolidated","Equity method")</f>
        <v>Equity method</v>
      </c>
      <c r="O34" s="166" t="str">
        <f>IF('Concessões (download) PT'!O34="Lucro Real","Real Profit","Presumed Profit")</f>
        <v>Presumed Profit</v>
      </c>
      <c r="P34" s="187">
        <f>'Concessões (download) PT'!P34</f>
        <v>0</v>
      </c>
      <c r="Q34" s="187"/>
      <c r="R34" s="187"/>
      <c r="S34" s="187"/>
      <c r="T34" s="42" t="str">
        <f>'Concessões (download) PT'!T34</f>
        <v>N.A</v>
      </c>
      <c r="U34" s="42">
        <f>'Concessões (download) PT'!U34</f>
        <v>250</v>
      </c>
      <c r="V34" s="42" t="str">
        <f>'Concessões (download) PT'!V34</f>
        <v>N.A</v>
      </c>
    </row>
    <row r="35" spans="1:22" ht="16.5" customHeight="1" x14ac:dyDescent="0.35">
      <c r="A35" s="30"/>
      <c r="B35" s="188" t="str">
        <f>'Concessões (download) PT'!B35</f>
        <v>IE Jaguar 8</v>
      </c>
      <c r="C35" s="44" t="str">
        <f>'Concessões (download) PT'!C35</f>
        <v>011/2022</v>
      </c>
      <c r="D35" s="44" t="str">
        <f>'Concessões (download) PT'!D35</f>
        <v>Jacarandá</v>
      </c>
      <c r="E35" s="44" t="str">
        <f>'Concessões (download) PT'!E35</f>
        <v>SP</v>
      </c>
      <c r="F35" s="173">
        <f>'Concessões (download) PT'!F42</f>
        <v>30</v>
      </c>
      <c r="G35" s="46">
        <f>'Concessões (download) PT'!G42</f>
        <v>54322</v>
      </c>
      <c r="H35" s="44" t="str">
        <f>IF('Concessões (download) PT'!H35="Operacional","Operational","Under Construction")</f>
        <v>Under Construction</v>
      </c>
      <c r="I35" s="44">
        <f>'Concessões (download) PT'!I35</f>
        <v>2028</v>
      </c>
      <c r="J35" s="47">
        <f>'Concessões (download) PT'!J35</f>
        <v>16.129841075719565</v>
      </c>
      <c r="K35" s="145">
        <f>'Concessões (download) PT'!K35</f>
        <v>16.129841075719565</v>
      </c>
      <c r="L35" s="44" t="str">
        <f>'Concessões (download) PT'!L35</f>
        <v>IPCA</v>
      </c>
      <c r="M35" s="177">
        <f>'Concessões (download) PT'!M35</f>
        <v>1</v>
      </c>
      <c r="N35" s="173" t="str">
        <f>IF('Concessões (download) PT'!N35="Integral","Fully consolidated","Equity method")</f>
        <v>Fully consolidated</v>
      </c>
      <c r="O35" s="173" t="str">
        <f>IF('Concessões (download) PT'!O35="Lucro Real","Real Profit","Presumed Profit")</f>
        <v>Presumed Profit</v>
      </c>
      <c r="P35" s="178">
        <f>'Concessões (download) PT'!P35</f>
        <v>3.6499999999999998E-2</v>
      </c>
      <c r="Q35" s="178" t="str">
        <f>'Concessões (download) PT'!Q35</f>
        <v>n.a</v>
      </c>
      <c r="R35" s="178" t="str">
        <f>'Concessões (download) PT'!R35</f>
        <v>n.a</v>
      </c>
      <c r="S35" s="178" t="str">
        <f>'Concessões (download) PT'!S35</f>
        <v>n.a</v>
      </c>
      <c r="T35" s="48" t="str">
        <f>'Concessões (download) PT'!T35</f>
        <v>N.A</v>
      </c>
      <c r="U35" s="48">
        <f>'Concessões (download) PT'!U35</f>
        <v>600</v>
      </c>
      <c r="V35" s="48" t="str">
        <f>'Concessões (download) PT'!V35</f>
        <v>N.A</v>
      </c>
    </row>
    <row r="36" spans="1:22" ht="16.5" customHeight="1" thickBot="1" x14ac:dyDescent="0.4">
      <c r="A36" s="30"/>
      <c r="B36" s="189"/>
      <c r="C36" s="49" t="str">
        <f>'Concessões (download) PT'!C36</f>
        <v>012/2008</v>
      </c>
      <c r="D36" s="49" t="str">
        <f>'Concessões (download) PT'!D36</f>
        <v>Piratininga</v>
      </c>
      <c r="E36" s="49" t="str">
        <f>'Concessões (download) PT'!E36</f>
        <v>SP</v>
      </c>
      <c r="F36" s="174">
        <f>'Concessões (download) PT'!F43</f>
        <v>0</v>
      </c>
      <c r="G36" s="50">
        <f>'Concessões (download) PT'!G43</f>
        <v>51844</v>
      </c>
      <c r="H36" s="49" t="str">
        <f>IF('Concessões (download) PT'!H36="Operacional","Operational","Under Construction")</f>
        <v>Operational</v>
      </c>
      <c r="I36" s="49" t="str">
        <f>'Concessões (download) PT'!I36</f>
        <v>n.a.</v>
      </c>
      <c r="J36" s="51">
        <f>'Concessões (download) PT'!J36</f>
        <v>16.039714209697415</v>
      </c>
      <c r="K36" s="146">
        <f>'Concessões (download) PT'!K36</f>
        <v>16.039714209697415</v>
      </c>
      <c r="L36" s="49" t="str">
        <f>'Concessões (download) PT'!L36</f>
        <v>IPCA</v>
      </c>
      <c r="M36" s="174">
        <f>'Concessões (download) PT'!M36</f>
        <v>0</v>
      </c>
      <c r="N36" s="174" t="str">
        <f>IF('Concessões (download) PT'!N36="Integral","Fully consolidated","Equity method")</f>
        <v>Equity method</v>
      </c>
      <c r="O36" s="174" t="str">
        <f>IF('Concessões (download) PT'!O36="Lucro Real","Real Profit","Presumed Profit")</f>
        <v>Presumed Profit</v>
      </c>
      <c r="P36" s="179">
        <f>'Concessões (download) PT'!P36</f>
        <v>0</v>
      </c>
      <c r="Q36" s="179"/>
      <c r="R36" s="179"/>
      <c r="S36" s="179"/>
      <c r="T36" s="52">
        <f>'Concessões (download) PT'!T36</f>
        <v>0.72</v>
      </c>
      <c r="U36" s="52">
        <f>'Concessões (download) PT'!U36</f>
        <v>1200</v>
      </c>
      <c r="V36" s="52">
        <f>'Concessões (download) PT'!V36</f>
        <v>1</v>
      </c>
    </row>
    <row r="37" spans="1:22" ht="16.5" customHeight="1" x14ac:dyDescent="0.35">
      <c r="A37" s="30"/>
      <c r="B37" s="182" t="str">
        <f>'Concessões (download) PT'!B37</f>
        <v>IE Tibagi</v>
      </c>
      <c r="C37" s="71" t="str">
        <f>'Concessões (download) PT'!C37</f>
        <v>026/2017</v>
      </c>
      <c r="D37" s="71" t="str">
        <f>'Concessões (download) PT'!D37</f>
        <v>Tibagi</v>
      </c>
      <c r="E37" s="71" t="str">
        <f>'Concessões (download) PT'!E37</f>
        <v>SP</v>
      </c>
      <c r="F37" s="184">
        <f>'Concessões (download) PT'!F40</f>
        <v>30</v>
      </c>
      <c r="G37" s="72">
        <f>'Concessões (download) PT'!G40</f>
        <v>50693</v>
      </c>
      <c r="H37" s="71" t="str">
        <f>IF('Concessões (download) PT'!H37="Operacional","Operational","Under Construction")</f>
        <v>Operational</v>
      </c>
      <c r="I37" s="71">
        <f>'Concessões (download) PT'!I37</f>
        <v>2028</v>
      </c>
      <c r="J37" s="73">
        <f>'Concessões (download) PT'!J37</f>
        <v>23.670081096464052</v>
      </c>
      <c r="K37" s="150">
        <f>'Concessões (download) PT'!K37</f>
        <v>23.670081096464052</v>
      </c>
      <c r="L37" s="184" t="str">
        <f>'Concessões (download) PT'!L37</f>
        <v>IPCA</v>
      </c>
      <c r="M37" s="185">
        <f>'Concessões (download) PT'!M37</f>
        <v>1</v>
      </c>
      <c r="N37" s="184" t="str">
        <f>IF('Concessões (download) PT'!N37="Integral","Fully consolidated","Equity method")</f>
        <v>Fully consolidated</v>
      </c>
      <c r="O37" s="184" t="str">
        <f>IF('Concessões (download) PT'!O37="Lucro Real","Real Profit","Presumed Profit")</f>
        <v>Presumed Profit</v>
      </c>
      <c r="P37" s="186">
        <f>'Concessões (download) PT'!P37</f>
        <v>3.6499999999999998E-2</v>
      </c>
      <c r="Q37" s="186" t="str">
        <f>'Concessões (download) PT'!Q37</f>
        <v>n.a</v>
      </c>
      <c r="R37" s="186" t="str">
        <f>'Concessões (download) PT'!R37</f>
        <v>n.a</v>
      </c>
      <c r="S37" s="186" t="str">
        <f>'Concessões (download) PT'!S37</f>
        <v>n.a</v>
      </c>
      <c r="T37" s="74">
        <f>'Concessões (download) PT'!T37</f>
        <v>17</v>
      </c>
      <c r="U37" s="74">
        <f>'Concessões (download) PT'!U37</f>
        <v>500</v>
      </c>
      <c r="V37" s="74" t="str">
        <f>'Concessões (download) PT'!V37</f>
        <v>N.A</v>
      </c>
    </row>
    <row r="38" spans="1:22" ht="16.399999999999999" customHeight="1" x14ac:dyDescent="0.35">
      <c r="A38" s="30"/>
      <c r="B38" s="163"/>
      <c r="C38" s="35" t="str">
        <f>'Concessões (download) PT'!C38</f>
        <v>006/2020</v>
      </c>
      <c r="D38" s="35" t="str">
        <f>'Concessões (download) PT'!D38</f>
        <v>Três lagoas</v>
      </c>
      <c r="E38" s="35" t="str">
        <f>'Concessões (download) PT'!E38</f>
        <v>MS / SP</v>
      </c>
      <c r="F38" s="165"/>
      <c r="G38" s="36">
        <f>'Concessões (download) PT'!G41</f>
        <v>50693</v>
      </c>
      <c r="H38" s="35" t="str">
        <f>IF('Concessões (download) PT'!H38="Operacional","Operational","Under Construction")</f>
        <v>Operational</v>
      </c>
      <c r="I38" s="35">
        <f>'Concessões (download) PT'!I38</f>
        <v>2025</v>
      </c>
      <c r="J38" s="37">
        <f>'Concessões (download) PT'!J38</f>
        <v>7.45860083</v>
      </c>
      <c r="K38" s="143">
        <f>'Concessões (download) PT'!K38</f>
        <v>7.45860083</v>
      </c>
      <c r="L38" s="165"/>
      <c r="M38" s="165"/>
      <c r="N38" s="165"/>
      <c r="O38" s="165" t="str">
        <f>IF('Concessões (download) PT'!O38="Lucro Real","Real Profit","Presumed Profit")</f>
        <v>Presumed Profit</v>
      </c>
      <c r="P38" s="190"/>
      <c r="Q38" s="190"/>
      <c r="R38" s="190"/>
      <c r="S38" s="190"/>
      <c r="T38" s="38">
        <f>'Concessões (download) PT'!T38</f>
        <v>37</v>
      </c>
      <c r="U38" s="38" t="str">
        <f>'Concessões (download) PT'!U38</f>
        <v>N.A</v>
      </c>
      <c r="V38" s="38" t="str">
        <f>'Concessões (download) PT'!V38</f>
        <v>N.A</v>
      </c>
    </row>
    <row r="39" spans="1:22" ht="16.399999999999999" customHeight="1" thickBot="1" x14ac:dyDescent="0.4">
      <c r="A39" s="30"/>
      <c r="B39" s="183"/>
      <c r="C39" s="39" t="str">
        <f>'Concessões (download) PT'!C39</f>
        <v>014/2023</v>
      </c>
      <c r="D39" s="39" t="str">
        <f>'Concessões (download) PT'!D39</f>
        <v xml:space="preserve">Água Vermelha </v>
      </c>
      <c r="E39" s="39" t="str">
        <f>'Concessões (download) PT'!E39</f>
        <v>MG</v>
      </c>
      <c r="F39" s="166"/>
      <c r="G39" s="40">
        <f>'Concessões (download) PT'!G42</f>
        <v>54322</v>
      </c>
      <c r="H39" s="39" t="str">
        <f>IF('Concessões (download) PT'!H39="Operacional","Operational","Under Construction")</f>
        <v>Operational</v>
      </c>
      <c r="I39" s="39">
        <f>'Concessões (download) PT'!I39</f>
        <v>2029</v>
      </c>
      <c r="J39" s="41">
        <f>'Concessões (download) PT'!J39</f>
        <v>8.4597039392108826</v>
      </c>
      <c r="K39" s="144">
        <f>'Concessões (download) PT'!K39</f>
        <v>8.4597039392108826</v>
      </c>
      <c r="L39" s="166"/>
      <c r="M39" s="166"/>
      <c r="N39" s="166"/>
      <c r="O39" s="166" t="str">
        <f>IF('Concessões (download) PT'!O39="Lucro Real","Real Profit","Presumed Profit")</f>
        <v>Presumed Profit</v>
      </c>
      <c r="P39" s="187"/>
      <c r="Q39" s="187"/>
      <c r="R39" s="187"/>
      <c r="S39" s="187"/>
      <c r="T39" s="42">
        <f>'Concessões (download) PT'!T39</f>
        <v>0</v>
      </c>
      <c r="U39" s="42">
        <f>'Concessões (download) PT'!U39</f>
        <v>0</v>
      </c>
      <c r="V39" s="42" t="str">
        <f>'Concessões (download) PT'!V39</f>
        <v>N.A</v>
      </c>
    </row>
    <row r="40" spans="1:22" ht="16.5" customHeight="1" x14ac:dyDescent="0.35">
      <c r="A40" s="30"/>
      <c r="B40" s="171" t="str">
        <f>'Concessões (download) PT'!B40</f>
        <v>IESUL</v>
      </c>
      <c r="C40" s="44" t="str">
        <f>'Concessões (download) PT'!C40</f>
        <v>016/2008</v>
      </c>
      <c r="D40" s="44" t="str">
        <f>'Concessões (download) PT'!D40</f>
        <v>Forquilinha</v>
      </c>
      <c r="E40" s="44" t="str">
        <f>'Concessões (download) PT'!E40</f>
        <v>SC</v>
      </c>
      <c r="F40" s="173">
        <f>'Concessões (download) PT'!F33</f>
        <v>30</v>
      </c>
      <c r="G40" s="46">
        <f>'Concessões (download) PT'!G33</f>
        <v>48202</v>
      </c>
      <c r="H40" s="44" t="str">
        <f>IF('Concessões (download) PT'!H40="Operacional","Operational","Under Construction")</f>
        <v>Operational</v>
      </c>
      <c r="I40" s="173" t="str">
        <f>'Concessões (download) PT'!I40</f>
        <v>n.a.</v>
      </c>
      <c r="J40" s="47">
        <f>'Concessões (download) PT'!J40</f>
        <v>20.445175829766303</v>
      </c>
      <c r="K40" s="145">
        <f>'Concessões (download) PT'!K40</f>
        <v>20.445175829766303</v>
      </c>
      <c r="L40" s="173" t="str">
        <f>'Concessões (download) PT'!L40</f>
        <v>IPCA</v>
      </c>
      <c r="M40" s="177">
        <f>'Concessões (download) PT'!M40</f>
        <v>1</v>
      </c>
      <c r="N40" s="173" t="str">
        <f>IF('Concessões (download) PT'!N40="Integral","Fully consolidated","Equity method")</f>
        <v>Fully consolidated</v>
      </c>
      <c r="O40" s="173" t="str">
        <f>IF('Concessões (download) PT'!O40="Lucro Real","Real Profit","Presumed Profit")</f>
        <v>Presumed Profit</v>
      </c>
      <c r="P40" s="178">
        <f>'Concessões (download) PT'!P40</f>
        <v>3.6499999999999998E-2</v>
      </c>
      <c r="Q40" s="178" t="str">
        <f>'Concessões (download) PT'!Q40</f>
        <v>n.a</v>
      </c>
      <c r="R40" s="178" t="str">
        <f>'Concessões (download) PT'!R40</f>
        <v>n.a</v>
      </c>
      <c r="S40" s="178" t="str">
        <f>'Concessões (download) PT'!S40</f>
        <v>n.a</v>
      </c>
      <c r="T40" s="175">
        <f>'Concessões (download) PT'!T40</f>
        <v>178.66</v>
      </c>
      <c r="U40" s="175">
        <f>'Concessões (download) PT'!U40</f>
        <v>900</v>
      </c>
      <c r="V40" s="175">
        <f>'Concessões (download) PT'!V40</f>
        <v>2</v>
      </c>
    </row>
    <row r="41" spans="1:22" ht="16.5" customHeight="1" thickBot="1" x14ac:dyDescent="0.4">
      <c r="A41" s="30"/>
      <c r="B41" s="172"/>
      <c r="C41" s="49" t="str">
        <f>'Concessões (download) PT'!C41</f>
        <v>013/2008</v>
      </c>
      <c r="D41" s="49" t="str">
        <f>'Concessões (download) PT'!D41</f>
        <v>Scharlau</v>
      </c>
      <c r="E41" s="49" t="str">
        <f>'Concessões (download) PT'!E41</f>
        <v>RS</v>
      </c>
      <c r="F41" s="174">
        <f>'Concessões (download) PT'!F34</f>
        <v>0</v>
      </c>
      <c r="G41" s="50">
        <f>'Concessões (download) PT'!G34</f>
        <v>53915</v>
      </c>
      <c r="H41" s="49" t="str">
        <f>IF('Concessões (download) PT'!H41="Operacional","Operational","Under Construction")</f>
        <v>Operational</v>
      </c>
      <c r="I41" s="174">
        <f>'Concessões (download) PT'!I41</f>
        <v>0</v>
      </c>
      <c r="J41" s="51">
        <f>'Concessões (download) PT'!J41</f>
        <v>8.7842146564553882</v>
      </c>
      <c r="K41" s="146">
        <f>'Concessões (download) PT'!K41</f>
        <v>8.7842146564553882</v>
      </c>
      <c r="L41" s="174">
        <f>'Concessões (download) PT'!L41</f>
        <v>0</v>
      </c>
      <c r="M41" s="174">
        <f>'Concessões (download) PT'!M41</f>
        <v>0</v>
      </c>
      <c r="N41" s="174" t="str">
        <f>IF('Concessões (download) PT'!N41="Integral","Fully consolidated","Equity method")</f>
        <v>Equity method</v>
      </c>
      <c r="O41" s="174" t="str">
        <f>IF('Concessões (download) PT'!O41="Lucro Real","Real Profit","Presumed Profit")</f>
        <v>Presumed Profit</v>
      </c>
      <c r="P41" s="179">
        <f>'Concessões (download) PT'!P41</f>
        <v>3.6499999999999998E-2</v>
      </c>
      <c r="Q41" s="179"/>
      <c r="R41" s="179"/>
      <c r="S41" s="179"/>
      <c r="T41" s="176">
        <f>'Concessões (download) PT'!T41</f>
        <v>0</v>
      </c>
      <c r="U41" s="176">
        <f>'Concessões (download) PT'!U41</f>
        <v>0</v>
      </c>
      <c r="V41" s="176">
        <f>'Concessões (download) PT'!V41</f>
        <v>0</v>
      </c>
    </row>
    <row r="42" spans="1:22" ht="16.5" customHeight="1" x14ac:dyDescent="0.35">
      <c r="A42" s="30"/>
      <c r="B42" s="192" t="str">
        <f>'Concessões (download) PT'!B42</f>
        <v>IE Itapura</v>
      </c>
      <c r="C42" s="71" t="str">
        <f>'Concessões (download) PT'!C42</f>
        <v>021/2018</v>
      </c>
      <c r="D42" s="71" t="str">
        <f>'Concessões (download) PT'!D42</f>
        <v>Lorena</v>
      </c>
      <c r="E42" s="71" t="str">
        <f>'Concessões (download) PT'!E42</f>
        <v>SP</v>
      </c>
      <c r="F42" s="184">
        <f>'Concessões (download) PT'!F35</f>
        <v>30</v>
      </c>
      <c r="G42" s="72">
        <f>'Concessões (download) PT'!G35</f>
        <v>55792</v>
      </c>
      <c r="H42" s="71" t="str">
        <f>IF('Concessões (download) PT'!H42="Operacional","Operational","Under Construction")</f>
        <v>Operational</v>
      </c>
      <c r="I42" s="71">
        <f>'Concessões (download) PT'!I42</f>
        <v>2029</v>
      </c>
      <c r="J42" s="73">
        <f>'Concessões (download) PT'!J42</f>
        <v>18.289274528771983</v>
      </c>
      <c r="K42" s="150">
        <f>'Concessões (download) PT'!K42</f>
        <v>18.289274528771983</v>
      </c>
      <c r="L42" s="184" t="str">
        <f>'Concessões (download) PT'!L42</f>
        <v>IPCA</v>
      </c>
      <c r="M42" s="185">
        <f>'Concessões (download) PT'!M42</f>
        <v>1</v>
      </c>
      <c r="N42" s="184" t="str">
        <f>IF('Concessões (download) PT'!N42="Integral","Fully consolidated","Equity method")</f>
        <v>Fully consolidated</v>
      </c>
      <c r="O42" s="184" t="str">
        <f>IF('Concessões (download) PT'!O42="Lucro Real","Real Profit","Presumed Profit")</f>
        <v>Presumed Profit</v>
      </c>
      <c r="P42" s="186">
        <f>'Concessões (download) PT'!P42</f>
        <v>3.6499999999999998E-2</v>
      </c>
      <c r="Q42" s="186" t="str">
        <f>'Concessões (download) PT'!Q42</f>
        <v>n.a</v>
      </c>
      <c r="R42" s="186" t="str">
        <f>'Concessões (download) PT'!R42</f>
        <v>n.a</v>
      </c>
      <c r="S42" s="186" t="str">
        <f>'Concessões (download) PT'!S42</f>
        <v>n.a</v>
      </c>
      <c r="T42" s="74" t="str">
        <f>'Concessões (download) PT'!T42</f>
        <v>N.A</v>
      </c>
      <c r="U42" s="74">
        <f>'Concessões (download) PT'!U42</f>
        <v>1200</v>
      </c>
      <c r="V42" s="74">
        <f>'Concessões (download) PT'!V42</f>
        <v>1</v>
      </c>
    </row>
    <row r="43" spans="1:22" ht="16.5" customHeight="1" thickBot="1" x14ac:dyDescent="0.4">
      <c r="A43" s="30"/>
      <c r="B43" s="193"/>
      <c r="C43" s="39" t="str">
        <f>'Concessões (download) PT'!C43</f>
        <v>021/2011</v>
      </c>
      <c r="D43" s="39" t="str">
        <f>'Concessões (download) PT'!D43</f>
        <v>Itapeti</v>
      </c>
      <c r="E43" s="39" t="str">
        <f>'Concessões (download) PT'!E43</f>
        <v>SP</v>
      </c>
      <c r="F43" s="166">
        <f>'Concessões (download) PT'!F36</f>
        <v>0</v>
      </c>
      <c r="G43" s="40">
        <f>'Concessões (download) PT'!G36</f>
        <v>50693</v>
      </c>
      <c r="H43" s="39" t="str">
        <f>IF('Concessões (download) PT'!H43="Operacional","Operational","Under Construction")</f>
        <v>Operational</v>
      </c>
      <c r="I43" s="39">
        <f>'Concessões (download) PT'!I43</f>
        <v>2027</v>
      </c>
      <c r="J43" s="41">
        <f>'Concessões (download) PT'!J43</f>
        <v>9.2375544098375642</v>
      </c>
      <c r="K43" s="144">
        <f>'Concessões (download) PT'!K43</f>
        <v>9.2375544098375642</v>
      </c>
      <c r="L43" s="166">
        <f>'Concessões (download) PT'!L43</f>
        <v>0</v>
      </c>
      <c r="M43" s="166">
        <f>'Concessões (download) PT'!M43</f>
        <v>0</v>
      </c>
      <c r="N43" s="166" t="str">
        <f>IF('Concessões (download) PT'!N43="Integral","Fully consolidated","Equity method")</f>
        <v>Equity method</v>
      </c>
      <c r="O43" s="166" t="str">
        <f>IF('Concessões (download) PT'!O43="Lucro Real","Real Profit","Presumed Profit")</f>
        <v>Presumed Profit</v>
      </c>
      <c r="P43" s="187">
        <f>'Concessões (download) PT'!P43</f>
        <v>3.6499999999999998E-2</v>
      </c>
      <c r="Q43" s="187"/>
      <c r="R43" s="187"/>
      <c r="S43" s="187"/>
      <c r="T43" s="42" t="str">
        <f>'Concessões (download) PT'!T43</f>
        <v>N.A</v>
      </c>
      <c r="U43" s="42">
        <f>'Concessões (download) PT'!U43</f>
        <v>800</v>
      </c>
      <c r="V43" s="42" t="str">
        <f>'Concessões (download) PT'!V43</f>
        <v>N.A</v>
      </c>
    </row>
    <row r="44" spans="1:22" ht="16.5" customHeight="1" thickBot="1" x14ac:dyDescent="0.4">
      <c r="A44" s="30"/>
      <c r="B44" s="78" t="str">
        <f>'Concessões (download) PT'!B44</f>
        <v>IE Pinheiros</v>
      </c>
      <c r="C44" s="59" t="str">
        <f>'Concessões (download) PT'!C44</f>
        <v>018/2008</v>
      </c>
      <c r="D44" s="59" t="str">
        <f>'Concessões (download) PT'!D44</f>
        <v>Atibaia II</v>
      </c>
      <c r="E44" s="59" t="str">
        <f>'Concessões (download) PT'!E44</f>
        <v>SP</v>
      </c>
      <c r="F44" s="59">
        <f>'Concessões (download) PT'!F44</f>
        <v>30</v>
      </c>
      <c r="G44" s="60">
        <f>'Concessões (download) PT'!G44</f>
        <v>50693</v>
      </c>
      <c r="H44" s="59" t="str">
        <f>IF('Concessões (download) PT'!H44="Operacional","Operational","Under Construction")</f>
        <v>Operational</v>
      </c>
      <c r="I44" s="59" t="str">
        <f>'Concessões (download) PT'!I44</f>
        <v>n.a.</v>
      </c>
      <c r="J44" s="61">
        <f>'Concessões (download) PT'!J44</f>
        <v>8.5566029522407838</v>
      </c>
      <c r="K44" s="148">
        <f>'Concessões (download) PT'!K44</f>
        <v>8.5566029522407838</v>
      </c>
      <c r="L44" s="59" t="str">
        <f>'Concessões (download) PT'!L44</f>
        <v>IPCA</v>
      </c>
      <c r="M44" s="62">
        <f>'Concessões (download) PT'!M44</f>
        <v>1</v>
      </c>
      <c r="N44" s="59" t="str">
        <f>IF('Concessões (download) PT'!N44="Integral","Fully consolidated","Equity method")</f>
        <v>Fully consolidated</v>
      </c>
      <c r="O44" s="59" t="str">
        <f>IF('Concessões (download) PT'!O44="Lucro Real","Real Profit","Presumed Profit")</f>
        <v>Presumed Profit</v>
      </c>
      <c r="P44" s="122">
        <f>'Concessões (download) PT'!P44</f>
        <v>3.6499999999999998E-2</v>
      </c>
      <c r="Q44" s="122" t="str">
        <f>'Concessões (download) PT'!Q44</f>
        <v>n.a</v>
      </c>
      <c r="R44" s="122" t="str">
        <f>'Concessões (download) PT'!R44</f>
        <v>n.a</v>
      </c>
      <c r="S44" s="122" t="str">
        <f>'Concessões (download) PT'!S44</f>
        <v>n.a</v>
      </c>
      <c r="T44" s="63" t="str">
        <f>'Concessões (download) PT'!T44</f>
        <v>N.A</v>
      </c>
      <c r="U44" s="63">
        <f>'Concessões (download) PT'!U44</f>
        <v>400</v>
      </c>
      <c r="V44" s="63">
        <f>'Concessões (download) PT'!V44</f>
        <v>1</v>
      </c>
    </row>
    <row r="45" spans="1:22" ht="24" customHeight="1" x14ac:dyDescent="0.35">
      <c r="A45" s="79"/>
      <c r="B45" s="80" t="str">
        <f>"#"&amp;COUNTA(B11:B44)</f>
        <v>#22</v>
      </c>
      <c r="C45" s="191" t="str">
        <f>"Total ("&amp;COUNTA(C11:C44)&amp;")"</f>
        <v>Total (34)</v>
      </c>
      <c r="D45" s="191"/>
      <c r="E45" s="81"/>
      <c r="F45" s="82"/>
      <c r="G45" s="141"/>
      <c r="H45" s="82"/>
      <c r="I45" s="82"/>
      <c r="J45" s="83">
        <f>SUM(J11:J44)</f>
        <v>7157.884687579648</v>
      </c>
      <c r="K45" s="83">
        <f>SUM(K11:K44)</f>
        <v>6372.8411400541363</v>
      </c>
      <c r="L45" s="82"/>
      <c r="M45" s="82"/>
      <c r="N45" s="82"/>
      <c r="O45" s="82"/>
      <c r="P45" s="82"/>
      <c r="Q45" s="82"/>
      <c r="R45" s="82"/>
      <c r="S45" s="82"/>
      <c r="T45" s="83">
        <f>SUM(T11:T44)</f>
        <v>22999.09</v>
      </c>
      <c r="U45" s="83">
        <f>SUM(U11:U44)</f>
        <v>84477.260000000009</v>
      </c>
      <c r="V45" s="83">
        <f>SUM(V11:V44)</f>
        <v>137</v>
      </c>
    </row>
    <row r="46" spans="1:22" ht="14.9" customHeight="1" x14ac:dyDescent="0.35">
      <c r="A46" s="27"/>
      <c r="B46" s="85"/>
      <c r="V46" s="27"/>
    </row>
    <row r="47" spans="1:22" ht="14.9" customHeight="1" x14ac:dyDescent="0.35">
      <c r="A47" s="5"/>
      <c r="K47" s="112"/>
    </row>
    <row r="48" spans="1:22" ht="14.9" customHeight="1" x14ac:dyDescent="0.35">
      <c r="A48" s="5"/>
      <c r="B48" s="88" t="s">
        <v>170</v>
      </c>
      <c r="C48" s="89"/>
      <c r="D48" s="89"/>
      <c r="E48" s="89"/>
      <c r="F48" s="89"/>
      <c r="G48" s="89"/>
      <c r="H48" s="89"/>
      <c r="I48" s="89"/>
      <c r="J48" s="89"/>
      <c r="K48" s="113">
        <f>SUMIF($H$11:$H$44,$B48,K$11:K$44)</f>
        <v>5350.5147323628771</v>
      </c>
      <c r="L48" s="153"/>
      <c r="M48" s="89"/>
      <c r="N48" s="89"/>
      <c r="O48" s="89"/>
      <c r="P48" s="89"/>
      <c r="Q48" s="89"/>
      <c r="R48" s="89"/>
      <c r="S48" s="89"/>
      <c r="T48" s="90">
        <f t="shared" ref="T48:V49" si="0">SUMIF($H$11:$H$44,$B48,T$11:T$44)</f>
        <v>20394.669999999995</v>
      </c>
      <c r="U48" s="90">
        <f t="shared" si="0"/>
        <v>80627.260000000009</v>
      </c>
      <c r="V48" s="90">
        <f t="shared" si="0"/>
        <v>130</v>
      </c>
    </row>
    <row r="49" spans="1:22" ht="14.9" customHeight="1" x14ac:dyDescent="0.35">
      <c r="A49" s="5"/>
      <c r="B49" s="88" t="s">
        <v>171</v>
      </c>
      <c r="C49" s="89"/>
      <c r="D49" s="89"/>
      <c r="E49" s="89"/>
      <c r="F49" s="89"/>
      <c r="G49" s="89"/>
      <c r="H49" s="89"/>
      <c r="I49" s="89"/>
      <c r="J49" s="89"/>
      <c r="K49" s="113">
        <f>SUMIF($H$11:$H$44,$B49,K$11:K$44)</f>
        <v>1022.3264076912589</v>
      </c>
      <c r="L49" s="153"/>
      <c r="M49" s="89"/>
      <c r="N49" s="89"/>
      <c r="O49" s="89"/>
      <c r="P49" s="89"/>
      <c r="Q49" s="89"/>
      <c r="R49" s="89"/>
      <c r="S49" s="89"/>
      <c r="T49" s="90">
        <f t="shared" si="0"/>
        <v>2604.4199999999996</v>
      </c>
      <c r="U49" s="90">
        <f t="shared" si="0"/>
        <v>3850</v>
      </c>
      <c r="V49" s="90">
        <f t="shared" si="0"/>
        <v>7</v>
      </c>
    </row>
    <row r="50" spans="1:22" s="91" customFormat="1" ht="14.9" customHeight="1" x14ac:dyDescent="0.35">
      <c r="B50" s="92" t="s">
        <v>103</v>
      </c>
      <c r="C50" s="93"/>
      <c r="D50" s="93"/>
      <c r="E50" s="93"/>
      <c r="F50" s="93"/>
      <c r="G50" s="93"/>
      <c r="H50" s="93"/>
      <c r="I50" s="93"/>
      <c r="J50" s="93"/>
      <c r="K50" s="114">
        <f>SUM(K48:K49)</f>
        <v>6372.8411400541363</v>
      </c>
      <c r="L50" s="93"/>
      <c r="M50" s="93"/>
      <c r="N50" s="93"/>
      <c r="O50" s="93"/>
      <c r="P50" s="93"/>
      <c r="Q50" s="93"/>
      <c r="R50" s="93"/>
      <c r="S50" s="93"/>
      <c r="T50" s="94">
        <f>SUM(T48:T49)</f>
        <v>22999.089999999993</v>
      </c>
      <c r="U50" s="94">
        <f>SUM(U48:U49)</f>
        <v>84477.260000000009</v>
      </c>
      <c r="V50" s="94">
        <f>SUM(V48:V49)</f>
        <v>137</v>
      </c>
    </row>
    <row r="51" spans="1:22" ht="14.9" customHeight="1" x14ac:dyDescent="0.35">
      <c r="A51" s="5"/>
      <c r="K51" s="95">
        <f>K50-K45</f>
        <v>0</v>
      </c>
      <c r="T51" s="95">
        <f>T50-T45</f>
        <v>0</v>
      </c>
      <c r="U51" s="95">
        <f>U50-U45</f>
        <v>0</v>
      </c>
      <c r="V51" s="95">
        <f>V50-V45</f>
        <v>0</v>
      </c>
    </row>
    <row r="52" spans="1:22" ht="14.9" customHeight="1" x14ac:dyDescent="0.35">
      <c r="A52" s="5"/>
    </row>
    <row r="53" spans="1:22" ht="14.9" customHeight="1" x14ac:dyDescent="0.35">
      <c r="A53" s="5"/>
      <c r="L53" s="96"/>
      <c r="M53" s="97"/>
    </row>
    <row r="54" spans="1:22" ht="14.9" customHeight="1" x14ac:dyDescent="0.35">
      <c r="A54" s="5"/>
      <c r="L54" s="96"/>
    </row>
    <row r="55" spans="1:22" ht="14.9" customHeight="1" x14ac:dyDescent="0.35">
      <c r="A55" s="5"/>
    </row>
    <row r="56" spans="1:22" ht="15.5" x14ac:dyDescent="0.35">
      <c r="A56" s="5"/>
    </row>
  </sheetData>
  <mergeCells count="86">
    <mergeCell ref="S42:S43"/>
    <mergeCell ref="C45:D45"/>
    <mergeCell ref="V40:V41"/>
    <mergeCell ref="B42:B43"/>
    <mergeCell ref="F42:F43"/>
    <mergeCell ref="L42:L43"/>
    <mergeCell ref="M42:M43"/>
    <mergeCell ref="N42:N43"/>
    <mergeCell ref="O42:O43"/>
    <mergeCell ref="P42:P43"/>
    <mergeCell ref="Q42:Q43"/>
    <mergeCell ref="R42:R43"/>
    <mergeCell ref="P40:P41"/>
    <mergeCell ref="Q40:Q41"/>
    <mergeCell ref="R40:R41"/>
    <mergeCell ref="S40:S41"/>
    <mergeCell ref="T40:T41"/>
    <mergeCell ref="U40:U41"/>
    <mergeCell ref="Q37:Q39"/>
    <mergeCell ref="R37:R39"/>
    <mergeCell ref="S37:S39"/>
    <mergeCell ref="B40:B41"/>
    <mergeCell ref="F40:F41"/>
    <mergeCell ref="I40:I41"/>
    <mergeCell ref="L40:L41"/>
    <mergeCell ref="M40:M41"/>
    <mergeCell ref="N40:N41"/>
    <mergeCell ref="O40:O41"/>
    <mergeCell ref="Q35:Q36"/>
    <mergeCell ref="R35:R36"/>
    <mergeCell ref="S35:S36"/>
    <mergeCell ref="B37:B39"/>
    <mergeCell ref="F37:F39"/>
    <mergeCell ref="L37:L39"/>
    <mergeCell ref="M37:M39"/>
    <mergeCell ref="N37:N39"/>
    <mergeCell ref="O37:O39"/>
    <mergeCell ref="P37:P39"/>
    <mergeCell ref="B35:B36"/>
    <mergeCell ref="F35:F36"/>
    <mergeCell ref="M35:M36"/>
    <mergeCell ref="N35:N36"/>
    <mergeCell ref="O35:O36"/>
    <mergeCell ref="P35:P36"/>
    <mergeCell ref="S23:S24"/>
    <mergeCell ref="B33:B34"/>
    <mergeCell ref="F33:F34"/>
    <mergeCell ref="M33:M34"/>
    <mergeCell ref="N33:N34"/>
    <mergeCell ref="O33:O34"/>
    <mergeCell ref="P33:P34"/>
    <mergeCell ref="Q33:Q34"/>
    <mergeCell ref="R33:R34"/>
    <mergeCell ref="S33:S34"/>
    <mergeCell ref="V16:V17"/>
    <mergeCell ref="B23:B24"/>
    <mergeCell ref="F23:F24"/>
    <mergeCell ref="L23:L24"/>
    <mergeCell ref="M23:M24"/>
    <mergeCell ref="N23:N24"/>
    <mergeCell ref="O23:O24"/>
    <mergeCell ref="P23:P24"/>
    <mergeCell ref="Q23:Q24"/>
    <mergeCell ref="R23:R24"/>
    <mergeCell ref="P16:P17"/>
    <mergeCell ref="Q16:Q17"/>
    <mergeCell ref="R16:R17"/>
    <mergeCell ref="S16:S17"/>
    <mergeCell ref="T16:T17"/>
    <mergeCell ref="U16:U17"/>
    <mergeCell ref="O11:O15"/>
    <mergeCell ref="P11:P15"/>
    <mergeCell ref="B16:B17"/>
    <mergeCell ref="E16:E17"/>
    <mergeCell ref="F16:F17"/>
    <mergeCell ref="I16:I17"/>
    <mergeCell ref="L16:L17"/>
    <mergeCell ref="M16:M17"/>
    <mergeCell ref="N16:N17"/>
    <mergeCell ref="O16:O17"/>
    <mergeCell ref="B2:B5"/>
    <mergeCell ref="B11:B15"/>
    <mergeCell ref="F11:F15"/>
    <mergeCell ref="L11:L15"/>
    <mergeCell ref="M11:M15"/>
    <mergeCell ref="N11:N15"/>
  </mergeCells>
  <hyperlinks>
    <hyperlink ref="G3" location="Menu!A1" display="→Menu←" xr:uid="{C2A44947-775E-4F99-903C-2489FD33430B}"/>
  </hyperlinks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C7E1-684F-4FA1-95AF-CB86609EED21}">
  <sheetPr>
    <tabColor theme="8" tint="0.39997558519241921"/>
  </sheetPr>
  <dimension ref="A1:L57"/>
  <sheetViews>
    <sheetView showGridLines="0" zoomScale="70" zoomScaleNormal="70" workbookViewId="0">
      <pane xSplit="4" ySplit="10" topLeftCell="E11" activePane="bottomRight" state="frozen"/>
      <selection activeCell="K45" sqref="K45"/>
      <selection pane="topRight" activeCell="K45" sqref="K45"/>
      <selection pane="bottomLeft" activeCell="K45" sqref="K45"/>
      <selection pane="bottomRight" activeCell="H49" sqref="H49"/>
    </sheetView>
  </sheetViews>
  <sheetFormatPr defaultColWidth="8.7265625" defaultRowHeight="0" customHeight="1" zeroHeight="1" outlineLevelCol="1" x14ac:dyDescent="0.35"/>
  <cols>
    <col min="1" max="1" width="1.54296875" style="12" customWidth="1"/>
    <col min="2" max="2" width="24.7265625" style="87" customWidth="1"/>
    <col min="3" max="3" width="12.453125" style="27" customWidth="1"/>
    <col min="4" max="4" width="20.81640625" style="27" customWidth="1"/>
    <col min="5" max="5" width="22.453125" style="27" customWidth="1"/>
    <col min="6" max="6" width="14.54296875" style="27" customWidth="1"/>
    <col min="7" max="7" width="19.453125" style="27" bestFit="1" customWidth="1"/>
    <col min="8" max="8" width="12.54296875" style="27" bestFit="1" customWidth="1"/>
    <col min="9" max="9" width="23.7265625" style="27" bestFit="1" customWidth="1" outlineLevel="1"/>
    <col min="10" max="10" width="16.453125" style="27" customWidth="1"/>
    <col min="11" max="11" width="12.54296875" style="27" customWidth="1"/>
    <col min="12" max="12" width="30.54296875" style="27" customWidth="1"/>
    <col min="13" max="16384" width="8.7265625" style="5"/>
  </cols>
  <sheetData>
    <row r="1" spans="1:12" ht="3.65" customHeight="1" x14ac:dyDescent="0.35">
      <c r="A1" s="5"/>
      <c r="B1" s="5"/>
      <c r="C1" s="5"/>
      <c r="D1" s="6"/>
      <c r="E1" s="6"/>
      <c r="F1" s="6"/>
      <c r="G1" s="5"/>
      <c r="H1" s="6"/>
      <c r="I1" s="5"/>
      <c r="J1" s="5"/>
      <c r="K1" s="6"/>
      <c r="L1" s="6"/>
    </row>
    <row r="2" spans="1:12" s="12" customFormat="1" ht="15.5" hidden="1" x14ac:dyDescent="0.35">
      <c r="A2" s="7"/>
      <c r="B2" s="160" t="e" vm="1">
        <v>#VALUE!</v>
      </c>
      <c r="C2" s="8"/>
      <c r="D2" s="8"/>
      <c r="E2" s="8"/>
      <c r="F2" s="10"/>
      <c r="G2" s="10"/>
      <c r="H2" s="10"/>
      <c r="I2" s="10"/>
      <c r="J2" s="10"/>
      <c r="K2" s="10"/>
      <c r="L2" s="10"/>
    </row>
    <row r="3" spans="1:12" s="12" customFormat="1" ht="15.5" hidden="1" x14ac:dyDescent="0.35">
      <c r="A3" s="7"/>
      <c r="B3" s="161"/>
      <c r="C3" s="13" t="s">
        <v>0</v>
      </c>
      <c r="D3" s="14">
        <v>45838</v>
      </c>
      <c r="E3" s="13"/>
      <c r="F3" s="15" t="s">
        <v>1</v>
      </c>
      <c r="G3" s="13"/>
      <c r="H3" s="13"/>
      <c r="I3" s="13"/>
      <c r="J3" s="13"/>
      <c r="K3" s="13"/>
      <c r="L3" s="13"/>
    </row>
    <row r="4" spans="1:12" s="12" customFormat="1" ht="15.5" hidden="1" x14ac:dyDescent="0.35">
      <c r="A4" s="7"/>
      <c r="B4" s="161"/>
      <c r="C4" s="13" t="s">
        <v>2</v>
      </c>
      <c r="D4" s="17" t="str">
        <f>IF(MONTH($D$3)=3,1,IF(MONTH($D$3)=6,2,IF(MONTH($D$3)=9,3,4)))&amp;"T"&amp;RIGHT(YEAR($D$3),2)</f>
        <v>2T25</v>
      </c>
      <c r="E4" s="18"/>
      <c r="F4" s="13"/>
      <c r="G4" s="13"/>
      <c r="H4" s="13"/>
      <c r="I4" s="13"/>
      <c r="J4" s="13"/>
      <c r="K4" s="13"/>
      <c r="L4" s="13"/>
    </row>
    <row r="5" spans="1:12" s="12" customFormat="1" ht="16" hidden="1" thickBot="1" x14ac:dyDescent="0.4">
      <c r="A5" s="7"/>
      <c r="B5" s="162"/>
      <c r="C5" s="19"/>
      <c r="D5" s="19"/>
      <c r="E5" s="19"/>
      <c r="F5" s="20"/>
      <c r="G5" s="20"/>
      <c r="H5" s="20"/>
      <c r="I5" s="20"/>
      <c r="J5" s="20"/>
      <c r="K5" s="20"/>
      <c r="L5" s="20"/>
    </row>
    <row r="6" spans="1:12" ht="5.9" customHeight="1" x14ac:dyDescent="0.35">
      <c r="A6" s="5"/>
      <c r="B6" s="5"/>
      <c r="C6" s="5"/>
      <c r="D6" s="6"/>
      <c r="E6" s="6"/>
      <c r="F6" s="6"/>
      <c r="G6" s="5"/>
      <c r="H6" s="6"/>
      <c r="I6" s="5"/>
      <c r="J6" s="5"/>
      <c r="K6" s="6"/>
      <c r="L6" s="6"/>
    </row>
    <row r="7" spans="1:12" ht="3" customHeight="1" x14ac:dyDescent="0.35">
      <c r="A7" s="5"/>
      <c r="B7" s="5"/>
      <c r="C7" s="5"/>
      <c r="D7" s="6"/>
      <c r="E7" s="6"/>
      <c r="F7" s="6"/>
      <c r="G7" s="5"/>
      <c r="H7" s="6"/>
      <c r="I7" s="22"/>
      <c r="J7" s="22"/>
      <c r="K7" s="23"/>
      <c r="L7" s="23"/>
    </row>
    <row r="8" spans="1:12" ht="15.5" hidden="1" x14ac:dyDescent="0.35">
      <c r="A8" s="5"/>
      <c r="B8" s="24" t="s">
        <v>3</v>
      </c>
      <c r="C8" s="25"/>
      <c r="D8" s="26"/>
      <c r="E8" s="26"/>
      <c r="F8" s="26"/>
      <c r="G8" s="25"/>
      <c r="H8" s="26"/>
      <c r="I8" s="25"/>
      <c r="J8" s="238">
        <f>J11/J45</f>
        <v>0.5564919951893601</v>
      </c>
      <c r="K8" s="239">
        <f>(SUMIF(G:G,"Operacional",J:J)-J11)/J45</f>
        <v>0.28308875298498171</v>
      </c>
      <c r="L8" s="239">
        <f>100%-(K8+J8)</f>
        <v>0.16041925182565819</v>
      </c>
    </row>
    <row r="9" spans="1:12" ht="5.9" customHeight="1" x14ac:dyDescent="0.35">
      <c r="A9" s="5"/>
      <c r="B9" s="5"/>
      <c r="C9" s="5"/>
      <c r="D9" s="6"/>
      <c r="E9" s="6"/>
      <c r="F9" s="6"/>
      <c r="G9" s="5"/>
      <c r="H9" s="6"/>
      <c r="I9" s="22"/>
      <c r="J9" s="22"/>
      <c r="K9" s="23"/>
      <c r="L9" s="23"/>
    </row>
    <row r="10" spans="1:12" ht="92.25" customHeight="1" thickBot="1" x14ac:dyDescent="0.4">
      <c r="A10" s="27"/>
      <c r="B10" s="28" t="s">
        <v>4</v>
      </c>
      <c r="C10" s="28" t="s">
        <v>5</v>
      </c>
      <c r="D10" s="29" t="s">
        <v>6</v>
      </c>
      <c r="E10" s="29" t="s">
        <v>108</v>
      </c>
      <c r="F10" s="29" t="s">
        <v>8</v>
      </c>
      <c r="G10" s="29" t="s">
        <v>9</v>
      </c>
      <c r="H10" s="29" t="s">
        <v>10</v>
      </c>
      <c r="I10" s="29" t="s">
        <v>186</v>
      </c>
      <c r="J10" s="29" t="s">
        <v>185</v>
      </c>
      <c r="K10" s="29" t="s">
        <v>11</v>
      </c>
      <c r="L10" s="29" t="s">
        <v>146</v>
      </c>
    </row>
    <row r="11" spans="1:12" s="139" customFormat="1" ht="16.5" customHeight="1" x14ac:dyDescent="0.35">
      <c r="A11" s="30"/>
      <c r="B11" s="163" t="s">
        <v>147</v>
      </c>
      <c r="C11" s="31" t="s">
        <v>16</v>
      </c>
      <c r="D11" s="31" t="s">
        <v>145</v>
      </c>
      <c r="E11" s="31" t="s">
        <v>114</v>
      </c>
      <c r="F11" s="32">
        <v>52231</v>
      </c>
      <c r="G11" s="31" t="s">
        <v>17</v>
      </c>
      <c r="H11" s="31">
        <v>2028</v>
      </c>
      <c r="I11" s="33">
        <v>3546.4350810535625</v>
      </c>
      <c r="J11" s="33">
        <f>I11</f>
        <v>3546.4350810535625</v>
      </c>
      <c r="K11" s="164" t="s">
        <v>18</v>
      </c>
      <c r="L11" s="167">
        <v>1</v>
      </c>
    </row>
    <row r="12" spans="1:12" s="139" customFormat="1" ht="16.5" customHeight="1" x14ac:dyDescent="0.35">
      <c r="A12" s="30"/>
      <c r="B12" s="163"/>
      <c r="C12" s="35" t="s">
        <v>20</v>
      </c>
      <c r="D12" s="35" t="s">
        <v>21</v>
      </c>
      <c r="E12" s="35" t="s">
        <v>128</v>
      </c>
      <c r="F12" s="36">
        <v>55792</v>
      </c>
      <c r="G12" s="35" t="s">
        <v>22</v>
      </c>
      <c r="H12" s="35">
        <v>2028</v>
      </c>
      <c r="I12" s="37">
        <v>343.10103999980538</v>
      </c>
      <c r="J12" s="37">
        <f>I12</f>
        <v>343.10103999980538</v>
      </c>
      <c r="K12" s="165"/>
      <c r="L12" s="165"/>
    </row>
    <row r="13" spans="1:12" s="139" customFormat="1" ht="16.5" customHeight="1" x14ac:dyDescent="0.35">
      <c r="A13" s="30"/>
      <c r="B13" s="163"/>
      <c r="C13" s="35" t="s">
        <v>23</v>
      </c>
      <c r="D13" s="35" t="s">
        <v>24</v>
      </c>
      <c r="E13" s="35" t="s">
        <v>114</v>
      </c>
      <c r="F13" s="36">
        <v>53652</v>
      </c>
      <c r="G13" s="35" t="s">
        <v>17</v>
      </c>
      <c r="H13" s="35">
        <v>2027</v>
      </c>
      <c r="I13" s="37">
        <v>234.84007329413399</v>
      </c>
      <c r="J13" s="37">
        <f>I13</f>
        <v>234.84007329413399</v>
      </c>
      <c r="K13" s="165"/>
      <c r="L13" s="165"/>
    </row>
    <row r="14" spans="1:12" s="139" customFormat="1" ht="16.5" customHeight="1" x14ac:dyDescent="0.35">
      <c r="A14" s="30"/>
      <c r="B14" s="163"/>
      <c r="C14" s="35" t="s">
        <v>131</v>
      </c>
      <c r="D14" s="35" t="s">
        <v>132</v>
      </c>
      <c r="E14" s="35" t="s">
        <v>133</v>
      </c>
      <c r="F14" s="36">
        <v>56156</v>
      </c>
      <c r="G14" s="35" t="s">
        <v>22</v>
      </c>
      <c r="H14" s="35">
        <v>2029</v>
      </c>
      <c r="I14" s="37">
        <v>321.80777299039528</v>
      </c>
      <c r="J14" s="37">
        <f>I14</f>
        <v>321.80777299039528</v>
      </c>
      <c r="K14" s="165"/>
      <c r="L14" s="165"/>
    </row>
    <row r="15" spans="1:12" s="139" customFormat="1" ht="16.5" customHeight="1" thickBot="1" x14ac:dyDescent="0.4">
      <c r="A15" s="30"/>
      <c r="B15" s="163"/>
      <c r="C15" s="39" t="s">
        <v>134</v>
      </c>
      <c r="D15" s="39" t="s">
        <v>129</v>
      </c>
      <c r="E15" s="39" t="s">
        <v>127</v>
      </c>
      <c r="F15" s="40">
        <v>56156</v>
      </c>
      <c r="G15" s="39" t="s">
        <v>22</v>
      </c>
      <c r="H15" s="39">
        <v>2029</v>
      </c>
      <c r="I15" s="41">
        <v>248.17739441979884</v>
      </c>
      <c r="J15" s="41">
        <f>I15</f>
        <v>248.17739441979884</v>
      </c>
      <c r="K15" s="166"/>
      <c r="L15" s="166"/>
    </row>
    <row r="16" spans="1:12" ht="16.5" customHeight="1" x14ac:dyDescent="0.35">
      <c r="A16" s="43"/>
      <c r="B16" s="171" t="s">
        <v>26</v>
      </c>
      <c r="C16" s="44" t="s">
        <v>27</v>
      </c>
      <c r="D16" s="45" t="s">
        <v>28</v>
      </c>
      <c r="E16" s="173" t="s">
        <v>112</v>
      </c>
      <c r="F16" s="46">
        <v>50826</v>
      </c>
      <c r="G16" s="44" t="s">
        <v>17</v>
      </c>
      <c r="H16" s="173" t="s">
        <v>47</v>
      </c>
      <c r="I16" s="47">
        <v>408.3661035365073</v>
      </c>
      <c r="J16" s="47">
        <f>I16*51%</f>
        <v>208.26671280361873</v>
      </c>
      <c r="K16" s="173" t="s">
        <v>18</v>
      </c>
      <c r="L16" s="173" t="s">
        <v>148</v>
      </c>
    </row>
    <row r="17" spans="1:12" ht="16.5" customHeight="1" thickBot="1" x14ac:dyDescent="0.4">
      <c r="A17" s="43"/>
      <c r="B17" s="172"/>
      <c r="C17" s="49" t="s">
        <v>30</v>
      </c>
      <c r="D17" s="49" t="s">
        <v>31</v>
      </c>
      <c r="E17" s="174"/>
      <c r="F17" s="50">
        <v>50826</v>
      </c>
      <c r="G17" s="49" t="s">
        <v>17</v>
      </c>
      <c r="H17" s="174"/>
      <c r="I17" s="51">
        <v>352.35557108627575</v>
      </c>
      <c r="J17" s="51">
        <f>I17*51%</f>
        <v>179.70134125400062</v>
      </c>
      <c r="K17" s="174"/>
      <c r="L17" s="174"/>
    </row>
    <row r="18" spans="1:12" ht="16.5" customHeight="1" thickBot="1" x14ac:dyDescent="0.4">
      <c r="A18" s="30"/>
      <c r="B18" s="53" t="s">
        <v>32</v>
      </c>
      <c r="C18" s="54" t="s">
        <v>33</v>
      </c>
      <c r="D18" s="54" t="s">
        <v>34</v>
      </c>
      <c r="E18" s="54" t="s">
        <v>113</v>
      </c>
      <c r="F18" s="55">
        <v>53915</v>
      </c>
      <c r="G18" s="54" t="s">
        <v>17</v>
      </c>
      <c r="H18" s="54">
        <v>2028</v>
      </c>
      <c r="I18" s="56">
        <v>398.73023730158116</v>
      </c>
      <c r="J18" s="56">
        <f>I18*50%</f>
        <v>199.36511865079058</v>
      </c>
      <c r="K18" s="54" t="s">
        <v>18</v>
      </c>
      <c r="L18" s="54" t="s">
        <v>135</v>
      </c>
    </row>
    <row r="19" spans="1:12" ht="16.5" customHeight="1" thickBot="1" x14ac:dyDescent="0.4">
      <c r="A19" s="30"/>
      <c r="B19" s="58" t="s">
        <v>35</v>
      </c>
      <c r="C19" s="59" t="s">
        <v>36</v>
      </c>
      <c r="D19" s="59" t="s">
        <v>37</v>
      </c>
      <c r="E19" s="59" t="s">
        <v>114</v>
      </c>
      <c r="F19" s="60">
        <v>53915</v>
      </c>
      <c r="G19" s="59" t="s">
        <v>17</v>
      </c>
      <c r="H19" s="59">
        <v>2028</v>
      </c>
      <c r="I19" s="61">
        <v>83.236966918462116</v>
      </c>
      <c r="J19" s="61">
        <f>I19</f>
        <v>83.236966918462116</v>
      </c>
      <c r="K19" s="59" t="s">
        <v>18</v>
      </c>
      <c r="L19" s="62">
        <v>1</v>
      </c>
    </row>
    <row r="20" spans="1:12" ht="16.5" customHeight="1" thickBot="1" x14ac:dyDescent="0.4">
      <c r="A20" s="43"/>
      <c r="B20" s="53" t="s">
        <v>38</v>
      </c>
      <c r="C20" s="54" t="s">
        <v>39</v>
      </c>
      <c r="D20" s="54" t="s">
        <v>40</v>
      </c>
      <c r="E20" s="54" t="s">
        <v>114</v>
      </c>
      <c r="F20" s="55">
        <v>55243</v>
      </c>
      <c r="G20" s="54" t="s">
        <v>22</v>
      </c>
      <c r="H20" s="54">
        <v>2025</v>
      </c>
      <c r="I20" s="56">
        <v>93.110359205539737</v>
      </c>
      <c r="J20" s="56">
        <f>I20</f>
        <v>93.110359205539737</v>
      </c>
      <c r="K20" s="54" t="s">
        <v>18</v>
      </c>
      <c r="L20" s="64">
        <v>1</v>
      </c>
    </row>
    <row r="21" spans="1:12" ht="15" customHeight="1" thickBot="1" x14ac:dyDescent="0.4">
      <c r="A21" s="30"/>
      <c r="B21" s="65" t="s">
        <v>41</v>
      </c>
      <c r="C21" s="66" t="s">
        <v>42</v>
      </c>
      <c r="D21" s="66" t="s">
        <v>43</v>
      </c>
      <c r="E21" s="66" t="s">
        <v>116</v>
      </c>
      <c r="F21" s="67">
        <v>53733</v>
      </c>
      <c r="G21" s="66" t="s">
        <v>17</v>
      </c>
      <c r="H21" s="66">
        <v>2027</v>
      </c>
      <c r="I21" s="68">
        <v>162.36520481872631</v>
      </c>
      <c r="J21" s="68">
        <f>I21*50%</f>
        <v>81.182602409363156</v>
      </c>
      <c r="K21" s="66" t="s">
        <v>18</v>
      </c>
      <c r="L21" s="66" t="s">
        <v>135</v>
      </c>
    </row>
    <row r="22" spans="1:12" s="6" customFormat="1" ht="16" hidden="1" thickBot="1" x14ac:dyDescent="0.4">
      <c r="A22" s="30"/>
      <c r="B22" s="159" t="s">
        <v>44</v>
      </c>
      <c r="C22" s="70" t="s">
        <v>45</v>
      </c>
      <c r="D22" s="70" t="s">
        <v>46</v>
      </c>
      <c r="E22" s="70" t="s">
        <v>118</v>
      </c>
      <c r="F22" s="72">
        <v>54867</v>
      </c>
      <c r="G22" s="70" t="s">
        <v>17</v>
      </c>
      <c r="H22" s="71">
        <v>2025</v>
      </c>
      <c r="I22" s="73">
        <v>52.959984550000016</v>
      </c>
      <c r="J22" s="73">
        <f>I22</f>
        <v>52.959984550000016</v>
      </c>
      <c r="K22" s="71" t="s">
        <v>18</v>
      </c>
      <c r="L22" s="158">
        <v>1</v>
      </c>
    </row>
    <row r="23" spans="1:12" ht="16.5" customHeight="1" x14ac:dyDescent="0.35">
      <c r="A23" s="43"/>
      <c r="B23" s="171" t="s">
        <v>49</v>
      </c>
      <c r="C23" s="45" t="s">
        <v>50</v>
      </c>
      <c r="D23" s="45" t="s">
        <v>51</v>
      </c>
      <c r="E23" s="45" t="s">
        <v>119</v>
      </c>
      <c r="F23" s="46">
        <v>54867</v>
      </c>
      <c r="G23" s="44" t="s">
        <v>17</v>
      </c>
      <c r="H23" s="44">
        <v>2025</v>
      </c>
      <c r="I23" s="47">
        <v>46.140901050000011</v>
      </c>
      <c r="J23" s="47">
        <f>I23</f>
        <v>46.140901050000011</v>
      </c>
      <c r="K23" s="173" t="s">
        <v>18</v>
      </c>
      <c r="L23" s="177">
        <v>1</v>
      </c>
    </row>
    <row r="24" spans="1:12" ht="16.5" customHeight="1" thickBot="1" x14ac:dyDescent="0.4">
      <c r="A24" s="43"/>
      <c r="B24" s="172"/>
      <c r="C24" s="49" t="s">
        <v>52</v>
      </c>
      <c r="D24" s="49" t="str">
        <f>B23</f>
        <v>IEMG</v>
      </c>
      <c r="E24" s="49" t="s">
        <v>119</v>
      </c>
      <c r="F24" s="50">
        <v>50153</v>
      </c>
      <c r="G24" s="49" t="s">
        <v>17</v>
      </c>
      <c r="H24" s="49" t="s">
        <v>47</v>
      </c>
      <c r="I24" s="51">
        <v>15.430810056724884</v>
      </c>
      <c r="J24" s="51">
        <f>I24</f>
        <v>15.430810056724884</v>
      </c>
      <c r="K24" s="174"/>
      <c r="L24" s="174"/>
    </row>
    <row r="25" spans="1:12" ht="16.5" customHeight="1" thickBot="1" x14ac:dyDescent="0.4">
      <c r="A25" s="30"/>
      <c r="B25" s="53" t="s">
        <v>53</v>
      </c>
      <c r="C25" s="54" t="s">
        <v>54</v>
      </c>
      <c r="D25" s="54" t="s">
        <v>55</v>
      </c>
      <c r="E25" s="54" t="s">
        <v>117</v>
      </c>
      <c r="F25" s="55">
        <v>53733</v>
      </c>
      <c r="G25" s="54" t="s">
        <v>17</v>
      </c>
      <c r="H25" s="54">
        <v>2027</v>
      </c>
      <c r="I25" s="56">
        <v>72.109375825255484</v>
      </c>
      <c r="J25" s="56">
        <f t="shared" ref="J25:J27" si="0">I25</f>
        <v>72.109375825255484</v>
      </c>
      <c r="K25" s="54" t="s">
        <v>18</v>
      </c>
      <c r="L25" s="64">
        <v>1</v>
      </c>
    </row>
    <row r="26" spans="1:12" ht="16.5" customHeight="1" thickBot="1" x14ac:dyDescent="0.4">
      <c r="A26" s="43"/>
      <c r="B26" s="58" t="s">
        <v>56</v>
      </c>
      <c r="C26" s="59" t="s">
        <v>57</v>
      </c>
      <c r="D26" s="59" t="s">
        <v>58</v>
      </c>
      <c r="E26" s="59" t="s">
        <v>144</v>
      </c>
      <c r="F26" s="60">
        <v>51844</v>
      </c>
      <c r="G26" s="59" t="s">
        <v>17</v>
      </c>
      <c r="H26" s="59">
        <v>2027</v>
      </c>
      <c r="I26" s="61">
        <v>157.85681581753673</v>
      </c>
      <c r="J26" s="61">
        <f>I26*51%</f>
        <v>80.506976066943736</v>
      </c>
      <c r="K26" s="59" t="s">
        <v>18</v>
      </c>
      <c r="L26" s="59" t="s">
        <v>136</v>
      </c>
    </row>
    <row r="27" spans="1:12" ht="16.5" customHeight="1" thickBot="1" x14ac:dyDescent="0.4">
      <c r="A27" s="30"/>
      <c r="B27" s="75" t="s">
        <v>59</v>
      </c>
      <c r="C27" s="35" t="s">
        <v>60</v>
      </c>
      <c r="D27" s="35" t="s">
        <v>61</v>
      </c>
      <c r="E27" s="35" t="s">
        <v>114</v>
      </c>
      <c r="F27" s="36">
        <v>53915</v>
      </c>
      <c r="G27" s="35" t="s">
        <v>17</v>
      </c>
      <c r="H27" s="35">
        <v>2028</v>
      </c>
      <c r="I27" s="37">
        <v>70.794383704919042</v>
      </c>
      <c r="J27" s="37">
        <f t="shared" si="0"/>
        <v>70.794383704919042</v>
      </c>
      <c r="K27" s="35" t="s">
        <v>18</v>
      </c>
      <c r="L27" s="76">
        <v>1</v>
      </c>
    </row>
    <row r="28" spans="1:12" ht="16.5" customHeight="1" thickBot="1" x14ac:dyDescent="0.4">
      <c r="A28" s="43"/>
      <c r="B28" s="58" t="s">
        <v>62</v>
      </c>
      <c r="C28" s="59" t="s">
        <v>63</v>
      </c>
      <c r="D28" s="59" t="str">
        <f>B28</f>
        <v>IENNE</v>
      </c>
      <c r="E28" s="59" t="s">
        <v>120</v>
      </c>
      <c r="F28" s="60">
        <v>50480</v>
      </c>
      <c r="G28" s="59" t="s">
        <v>17</v>
      </c>
      <c r="H28" s="59">
        <v>2028</v>
      </c>
      <c r="I28" s="61">
        <v>71.392523093207842</v>
      </c>
      <c r="J28" s="61">
        <f>I28</f>
        <v>71.392523093207842</v>
      </c>
      <c r="K28" s="59" t="s">
        <v>18</v>
      </c>
      <c r="L28" s="62">
        <v>1</v>
      </c>
    </row>
    <row r="29" spans="1:12" ht="16.5" customHeight="1" thickBot="1" x14ac:dyDescent="0.4">
      <c r="A29" s="30"/>
      <c r="B29" s="53" t="s">
        <v>64</v>
      </c>
      <c r="C29" s="54" t="s">
        <v>65</v>
      </c>
      <c r="D29" s="54" t="s">
        <v>66</v>
      </c>
      <c r="E29" s="54" t="s">
        <v>114</v>
      </c>
      <c r="F29" s="55">
        <v>51092</v>
      </c>
      <c r="G29" s="54" t="s">
        <v>17</v>
      </c>
      <c r="H29" s="54">
        <v>2025</v>
      </c>
      <c r="I29" s="56">
        <v>62.43698092135655</v>
      </c>
      <c r="J29" s="56">
        <f>I29</f>
        <v>62.43698092135655</v>
      </c>
      <c r="K29" s="54" t="s">
        <v>18</v>
      </c>
      <c r="L29" s="64">
        <v>1</v>
      </c>
    </row>
    <row r="30" spans="1:12" ht="16.5" customHeight="1" thickBot="1" x14ac:dyDescent="0.4">
      <c r="A30" s="30"/>
      <c r="B30" s="58" t="s">
        <v>67</v>
      </c>
      <c r="C30" s="59" t="s">
        <v>68</v>
      </c>
      <c r="D30" s="77" t="s">
        <v>104</v>
      </c>
      <c r="E30" s="77" t="s">
        <v>114</v>
      </c>
      <c r="F30" s="60">
        <v>50693</v>
      </c>
      <c r="G30" s="59" t="s">
        <v>17</v>
      </c>
      <c r="H30" s="59" t="s">
        <v>47</v>
      </c>
      <c r="I30" s="61">
        <v>77.298775904999019</v>
      </c>
      <c r="J30" s="61">
        <f>I30</f>
        <v>77.298775904999019</v>
      </c>
      <c r="K30" s="59" t="s">
        <v>18</v>
      </c>
      <c r="L30" s="62">
        <v>1</v>
      </c>
    </row>
    <row r="31" spans="1:12" ht="16.5" customHeight="1" thickBot="1" x14ac:dyDescent="0.4">
      <c r="A31" s="43"/>
      <c r="B31" s="53" t="s">
        <v>69</v>
      </c>
      <c r="C31" s="54" t="s">
        <v>70</v>
      </c>
      <c r="D31" s="54" t="s">
        <v>71</v>
      </c>
      <c r="E31" s="54" t="s">
        <v>121</v>
      </c>
      <c r="F31" s="55">
        <v>54321</v>
      </c>
      <c r="G31" s="54" t="s">
        <v>17</v>
      </c>
      <c r="H31" s="54">
        <v>2029</v>
      </c>
      <c r="I31" s="56">
        <v>56.287888230804604</v>
      </c>
      <c r="J31" s="56">
        <f>I31</f>
        <v>56.287888230804604</v>
      </c>
      <c r="K31" s="54" t="s">
        <v>18</v>
      </c>
      <c r="L31" s="64">
        <v>1</v>
      </c>
    </row>
    <row r="32" spans="1:12" ht="16.5" customHeight="1" thickBot="1" x14ac:dyDescent="0.4">
      <c r="A32" s="30"/>
      <c r="B32" s="65" t="s">
        <v>72</v>
      </c>
      <c r="C32" s="66" t="s">
        <v>73</v>
      </c>
      <c r="D32" s="66" t="s">
        <v>74</v>
      </c>
      <c r="E32" s="66" t="s">
        <v>119</v>
      </c>
      <c r="F32" s="67">
        <v>53733</v>
      </c>
      <c r="G32" s="66" t="s">
        <v>17</v>
      </c>
      <c r="H32" s="66">
        <v>2027</v>
      </c>
      <c r="I32" s="68">
        <v>108.78473229920459</v>
      </c>
      <c r="J32" s="68">
        <f>I32*50%</f>
        <v>54.392366149602296</v>
      </c>
      <c r="K32" s="66" t="s">
        <v>18</v>
      </c>
      <c r="L32" s="66" t="s">
        <v>135</v>
      </c>
    </row>
    <row r="33" spans="1:12" ht="17.149999999999999" customHeight="1" x14ac:dyDescent="0.35">
      <c r="A33" s="30"/>
      <c r="B33" s="182" t="s">
        <v>75</v>
      </c>
      <c r="C33" s="71" t="s">
        <v>76</v>
      </c>
      <c r="D33" s="71" t="s">
        <v>77</v>
      </c>
      <c r="E33" s="71" t="s">
        <v>114</v>
      </c>
      <c r="F33" s="72">
        <v>48202</v>
      </c>
      <c r="G33" s="71" t="s">
        <v>17</v>
      </c>
      <c r="H33" s="71" t="s">
        <v>47</v>
      </c>
      <c r="I33" s="73">
        <v>20.643534548997234</v>
      </c>
      <c r="J33" s="73">
        <f>I33</f>
        <v>20.643534548997234</v>
      </c>
      <c r="K33" s="71" t="s">
        <v>48</v>
      </c>
      <c r="L33" s="185">
        <v>1</v>
      </c>
    </row>
    <row r="34" spans="1:12" ht="16.5" customHeight="1" thickBot="1" x14ac:dyDescent="0.4">
      <c r="A34" s="30"/>
      <c r="B34" s="183"/>
      <c r="C34" s="39" t="s">
        <v>78</v>
      </c>
      <c r="D34" s="39" t="s">
        <v>79</v>
      </c>
      <c r="E34" s="39" t="s">
        <v>114</v>
      </c>
      <c r="F34" s="40">
        <v>53915</v>
      </c>
      <c r="G34" s="39" t="s">
        <v>17</v>
      </c>
      <c r="H34" s="39">
        <v>2028</v>
      </c>
      <c r="I34" s="41">
        <v>16.151413423689903</v>
      </c>
      <c r="J34" s="41">
        <f>I34</f>
        <v>16.151413423689903</v>
      </c>
      <c r="K34" s="39" t="s">
        <v>18</v>
      </c>
      <c r="L34" s="166"/>
    </row>
    <row r="35" spans="1:12" ht="16.5" customHeight="1" x14ac:dyDescent="0.35">
      <c r="A35" s="30"/>
      <c r="B35" s="188" t="s">
        <v>80</v>
      </c>
      <c r="C35" s="44" t="s">
        <v>81</v>
      </c>
      <c r="D35" s="44" t="s">
        <v>82</v>
      </c>
      <c r="E35" s="44" t="s">
        <v>114</v>
      </c>
      <c r="F35" s="46">
        <v>55792</v>
      </c>
      <c r="G35" s="44" t="s">
        <v>22</v>
      </c>
      <c r="H35" s="44">
        <v>2028</v>
      </c>
      <c r="I35" s="47">
        <v>16.129841075719565</v>
      </c>
      <c r="J35" s="47">
        <f>I35</f>
        <v>16.129841075719565</v>
      </c>
      <c r="K35" s="44" t="s">
        <v>18</v>
      </c>
      <c r="L35" s="177">
        <v>1</v>
      </c>
    </row>
    <row r="36" spans="1:12" ht="16.5" customHeight="1" thickBot="1" x14ac:dyDescent="0.4">
      <c r="A36" s="30"/>
      <c r="B36" s="189"/>
      <c r="C36" s="49" t="s">
        <v>83</v>
      </c>
      <c r="D36" s="49" t="s">
        <v>84</v>
      </c>
      <c r="E36" s="49" t="s">
        <v>114</v>
      </c>
      <c r="F36" s="50">
        <v>50693</v>
      </c>
      <c r="G36" s="49" t="s">
        <v>17</v>
      </c>
      <c r="H36" s="49" t="s">
        <v>47</v>
      </c>
      <c r="I36" s="51">
        <v>16.039714209697415</v>
      </c>
      <c r="J36" s="51">
        <f>I36</f>
        <v>16.039714209697415</v>
      </c>
      <c r="K36" s="49" t="s">
        <v>18</v>
      </c>
      <c r="L36" s="174"/>
    </row>
    <row r="37" spans="1:12" ht="16.5" customHeight="1" x14ac:dyDescent="0.35">
      <c r="A37" s="30"/>
      <c r="B37" s="182" t="s">
        <v>85</v>
      </c>
      <c r="C37" s="71" t="s">
        <v>86</v>
      </c>
      <c r="D37" s="71" t="s">
        <v>87</v>
      </c>
      <c r="E37" s="71" t="s">
        <v>114</v>
      </c>
      <c r="F37" s="72">
        <v>53915</v>
      </c>
      <c r="G37" s="71" t="s">
        <v>17</v>
      </c>
      <c r="H37" s="71">
        <v>2028</v>
      </c>
      <c r="I37" s="73">
        <v>23.670081096464052</v>
      </c>
      <c r="J37" s="73">
        <f t="shared" ref="J37:J38" si="1">I37</f>
        <v>23.670081096464052</v>
      </c>
      <c r="K37" s="184" t="s">
        <v>18</v>
      </c>
      <c r="L37" s="185">
        <v>1</v>
      </c>
    </row>
    <row r="38" spans="1:12" ht="16.399999999999999" customHeight="1" x14ac:dyDescent="0.35">
      <c r="A38" s="30"/>
      <c r="B38" s="163"/>
      <c r="C38" s="35" t="s">
        <v>88</v>
      </c>
      <c r="D38" s="35" t="s">
        <v>89</v>
      </c>
      <c r="E38" s="35" t="s">
        <v>122</v>
      </c>
      <c r="F38" s="36">
        <v>54867</v>
      </c>
      <c r="G38" s="35" t="s">
        <v>17</v>
      </c>
      <c r="H38" s="35">
        <v>2025</v>
      </c>
      <c r="I38" s="37">
        <v>7.45860083</v>
      </c>
      <c r="J38" s="37">
        <f t="shared" si="1"/>
        <v>7.45860083</v>
      </c>
      <c r="K38" s="165"/>
      <c r="L38" s="165"/>
    </row>
    <row r="39" spans="1:12" ht="16.399999999999999" customHeight="1" thickBot="1" x14ac:dyDescent="0.4">
      <c r="A39" s="30"/>
      <c r="B39" s="183"/>
      <c r="C39" s="39" t="s">
        <v>137</v>
      </c>
      <c r="D39" s="39" t="s">
        <v>130</v>
      </c>
      <c r="E39" s="39" t="s">
        <v>119</v>
      </c>
      <c r="F39" s="40">
        <v>56156</v>
      </c>
      <c r="G39" s="35" t="s">
        <v>17</v>
      </c>
      <c r="H39" s="39">
        <v>2029</v>
      </c>
      <c r="I39" s="41">
        <v>8.4597039392108826</v>
      </c>
      <c r="J39" s="41">
        <f>I39</f>
        <v>8.4597039392108826</v>
      </c>
      <c r="K39" s="166"/>
      <c r="L39" s="166"/>
    </row>
    <row r="40" spans="1:12" ht="16.5" customHeight="1" x14ac:dyDescent="0.35">
      <c r="A40" s="30"/>
      <c r="B40" s="171" t="s">
        <v>90</v>
      </c>
      <c r="C40" s="44" t="s">
        <v>91</v>
      </c>
      <c r="D40" s="44" t="s">
        <v>92</v>
      </c>
      <c r="E40" s="44" t="s">
        <v>121</v>
      </c>
      <c r="F40" s="46">
        <v>50693</v>
      </c>
      <c r="G40" s="44" t="s">
        <v>17</v>
      </c>
      <c r="H40" s="173" t="s">
        <v>47</v>
      </c>
      <c r="I40" s="47">
        <v>20.445175829766303</v>
      </c>
      <c r="J40" s="47">
        <f>I40</f>
        <v>20.445175829766303</v>
      </c>
      <c r="K40" s="173" t="s">
        <v>18</v>
      </c>
      <c r="L40" s="177">
        <v>1</v>
      </c>
    </row>
    <row r="41" spans="1:12" ht="16.5" customHeight="1" thickBot="1" x14ac:dyDescent="0.4">
      <c r="A41" s="30"/>
      <c r="B41" s="172"/>
      <c r="C41" s="49" t="s">
        <v>93</v>
      </c>
      <c r="D41" s="49" t="s">
        <v>94</v>
      </c>
      <c r="E41" s="49" t="s">
        <v>118</v>
      </c>
      <c r="F41" s="50">
        <v>50693</v>
      </c>
      <c r="G41" s="49" t="s">
        <v>17</v>
      </c>
      <c r="H41" s="174"/>
      <c r="I41" s="51">
        <v>8.7842146564553882</v>
      </c>
      <c r="J41" s="51">
        <f>I41</f>
        <v>8.7842146564553882</v>
      </c>
      <c r="K41" s="174"/>
      <c r="L41" s="174"/>
    </row>
    <row r="42" spans="1:12" ht="16.5" customHeight="1" x14ac:dyDescent="0.35">
      <c r="A42" s="30"/>
      <c r="B42" s="192" t="s">
        <v>95</v>
      </c>
      <c r="C42" s="71" t="s">
        <v>96</v>
      </c>
      <c r="D42" s="71" t="s">
        <v>97</v>
      </c>
      <c r="E42" s="71" t="s">
        <v>114</v>
      </c>
      <c r="F42" s="72">
        <v>54322</v>
      </c>
      <c r="G42" s="71" t="s">
        <v>17</v>
      </c>
      <c r="H42" s="71">
        <v>2029</v>
      </c>
      <c r="I42" s="73">
        <v>18.289274528771983</v>
      </c>
      <c r="J42" s="73">
        <f t="shared" ref="J42:J44" si="2">I42</f>
        <v>18.289274528771983</v>
      </c>
      <c r="K42" s="184" t="s">
        <v>18</v>
      </c>
      <c r="L42" s="185">
        <v>1</v>
      </c>
    </row>
    <row r="43" spans="1:12" ht="16.5" customHeight="1" thickBot="1" x14ac:dyDescent="0.4">
      <c r="A43" s="30"/>
      <c r="B43" s="193"/>
      <c r="C43" s="39" t="s">
        <v>98</v>
      </c>
      <c r="D43" s="39" t="s">
        <v>99</v>
      </c>
      <c r="E43" s="39" t="s">
        <v>114</v>
      </c>
      <c r="F43" s="40">
        <v>51844</v>
      </c>
      <c r="G43" s="39" t="s">
        <v>17</v>
      </c>
      <c r="H43" s="39">
        <v>2027</v>
      </c>
      <c r="I43" s="41">
        <v>9.2375544098375642</v>
      </c>
      <c r="J43" s="41">
        <f t="shared" si="2"/>
        <v>9.2375544098375642</v>
      </c>
      <c r="K43" s="166"/>
      <c r="L43" s="166"/>
    </row>
    <row r="44" spans="1:12" ht="16.5" customHeight="1" thickBot="1" x14ac:dyDescent="0.4">
      <c r="A44" s="30"/>
      <c r="B44" s="78" t="s">
        <v>100</v>
      </c>
      <c r="C44" s="59" t="s">
        <v>101</v>
      </c>
      <c r="D44" s="59" t="s">
        <v>102</v>
      </c>
      <c r="E44" s="59" t="s">
        <v>114</v>
      </c>
      <c r="F44" s="60">
        <v>50693</v>
      </c>
      <c r="G44" s="59" t="s">
        <v>17</v>
      </c>
      <c r="H44" s="59" t="s">
        <v>47</v>
      </c>
      <c r="I44" s="61">
        <v>8.5566029522407838</v>
      </c>
      <c r="J44" s="61">
        <f t="shared" si="2"/>
        <v>8.5566029522407838</v>
      </c>
      <c r="K44" s="59" t="s">
        <v>18</v>
      </c>
      <c r="L44" s="62">
        <v>1</v>
      </c>
    </row>
    <row r="45" spans="1:12" ht="24" customHeight="1" x14ac:dyDescent="0.35">
      <c r="A45" s="79"/>
      <c r="B45" s="80" t="str">
        <f>"#"&amp;COUNTA(B11:B44)</f>
        <v>#22</v>
      </c>
      <c r="C45" s="191" t="str">
        <f>"Total ("&amp;COUNTA(C11:C44)&amp;")"</f>
        <v>Total (34)</v>
      </c>
      <c r="D45" s="191"/>
      <c r="E45" s="81"/>
      <c r="F45" s="141"/>
      <c r="G45" s="82"/>
      <c r="H45" s="82"/>
      <c r="I45" s="83">
        <f>SUM(I11:I44)</f>
        <v>7157.884687579648</v>
      </c>
      <c r="J45" s="83">
        <f>SUM(J11:J44)</f>
        <v>6372.8411400541363</v>
      </c>
      <c r="K45" s="82"/>
      <c r="L45" s="82"/>
    </row>
    <row r="46" spans="1:12" ht="15.5" hidden="1" x14ac:dyDescent="0.35">
      <c r="A46" s="27"/>
      <c r="B46" s="218"/>
      <c r="C46" s="84"/>
      <c r="D46" s="84"/>
      <c r="E46" s="84"/>
      <c r="F46" s="84"/>
      <c r="G46" s="84"/>
      <c r="H46" s="240"/>
      <c r="I46" s="241">
        <v>0</v>
      </c>
      <c r="J46" s="241">
        <v>0</v>
      </c>
      <c r="K46" s="84"/>
      <c r="L46" s="84"/>
    </row>
    <row r="47" spans="1:12" ht="14.9" customHeight="1" x14ac:dyDescent="0.35">
      <c r="A47" s="27"/>
      <c r="B47" s="85"/>
    </row>
    <row r="48" spans="1:12" ht="14.9" customHeight="1" x14ac:dyDescent="0.35">
      <c r="A48" s="5"/>
      <c r="J48" s="112"/>
    </row>
    <row r="49" spans="1:12" ht="14.9" customHeight="1" x14ac:dyDescent="0.35">
      <c r="A49" s="5"/>
      <c r="B49" s="88" t="s">
        <v>17</v>
      </c>
      <c r="C49" s="89"/>
      <c r="D49" s="89"/>
      <c r="E49" s="89"/>
      <c r="F49" s="89"/>
      <c r="G49" s="89"/>
      <c r="H49" s="89"/>
      <c r="I49" s="89"/>
      <c r="J49" s="113">
        <f>SUMIF($G$11:$G$44,$B49,J$11:J$44)</f>
        <v>5350.5147323628771</v>
      </c>
      <c r="K49" s="153">
        <f>J49/J51</f>
        <v>0.83958074817434181</v>
      </c>
      <c r="L49" s="89"/>
    </row>
    <row r="50" spans="1:12" ht="14.9" customHeight="1" x14ac:dyDescent="0.35">
      <c r="A50" s="5"/>
      <c r="B50" s="88" t="s">
        <v>22</v>
      </c>
      <c r="C50" s="89"/>
      <c r="D50" s="89"/>
      <c r="E50" s="89"/>
      <c r="F50" s="89"/>
      <c r="G50" s="89"/>
      <c r="H50" s="89"/>
      <c r="I50" s="89"/>
      <c r="J50" s="113">
        <f>SUMIF($G$11:$G$44,$B50,J$11:J$44)</f>
        <v>1022.3264076912589</v>
      </c>
      <c r="K50" s="153">
        <f>J50/J51</f>
        <v>0.16041925182565814</v>
      </c>
      <c r="L50" s="89"/>
    </row>
    <row r="51" spans="1:12" s="91" customFormat="1" ht="14.9" customHeight="1" x14ac:dyDescent="0.35">
      <c r="B51" s="92" t="s">
        <v>103</v>
      </c>
      <c r="C51" s="93"/>
      <c r="D51" s="93"/>
      <c r="E51" s="93"/>
      <c r="F51" s="93"/>
      <c r="G51" s="93"/>
      <c r="H51" s="93"/>
      <c r="I51" s="93"/>
      <c r="J51" s="114">
        <f>SUM(J49:J50)</f>
        <v>6372.8411400541363</v>
      </c>
      <c r="K51" s="93"/>
      <c r="L51" s="93"/>
    </row>
    <row r="52" spans="1:12" ht="14.9" customHeight="1" x14ac:dyDescent="0.35">
      <c r="A52" s="5"/>
      <c r="J52" s="95">
        <f>J51-J45</f>
        <v>0</v>
      </c>
    </row>
    <row r="53" spans="1:12" ht="14.9" customHeight="1" x14ac:dyDescent="0.35">
      <c r="A53" s="5"/>
    </row>
    <row r="54" spans="1:12" ht="14.9" customHeight="1" x14ac:dyDescent="0.35">
      <c r="A54" s="5"/>
      <c r="K54" s="96"/>
      <c r="L54" s="97"/>
    </row>
    <row r="55" spans="1:12" ht="14.9" customHeight="1" x14ac:dyDescent="0.35">
      <c r="A55" s="5"/>
      <c r="K55" s="96"/>
    </row>
    <row r="56" spans="1:12" ht="14.9" customHeight="1" x14ac:dyDescent="0.35">
      <c r="A56" s="5"/>
    </row>
    <row r="57" spans="1:12" ht="15.5" hidden="1" x14ac:dyDescent="0.35">
      <c r="A57" s="5"/>
    </row>
  </sheetData>
  <autoFilter ref="A10:L46" xr:uid="{6319774A-195B-42A2-B0F2-4E1943CAA459}"/>
  <mergeCells count="27">
    <mergeCell ref="C45:D45"/>
    <mergeCell ref="B42:B43"/>
    <mergeCell ref="K42:K43"/>
    <mergeCell ref="L42:L43"/>
    <mergeCell ref="B40:B41"/>
    <mergeCell ref="H40:H41"/>
    <mergeCell ref="K40:K41"/>
    <mergeCell ref="L40:L41"/>
    <mergeCell ref="B37:B39"/>
    <mergeCell ref="K37:K39"/>
    <mergeCell ref="L37:L39"/>
    <mergeCell ref="B35:B36"/>
    <mergeCell ref="L35:L36"/>
    <mergeCell ref="B33:B34"/>
    <mergeCell ref="L33:L34"/>
    <mergeCell ref="B23:B24"/>
    <mergeCell ref="K23:K24"/>
    <mergeCell ref="L23:L24"/>
    <mergeCell ref="B16:B17"/>
    <mergeCell ref="E16:E17"/>
    <mergeCell ref="H16:H17"/>
    <mergeCell ref="K16:K17"/>
    <mergeCell ref="L16:L17"/>
    <mergeCell ref="B2:B5"/>
    <mergeCell ref="B11:B15"/>
    <mergeCell ref="K11:K15"/>
    <mergeCell ref="L11:L15"/>
  </mergeCells>
  <hyperlinks>
    <hyperlink ref="F3" location="Menu!A1" display="→Menu←" xr:uid="{D2CB6E2B-2390-451D-AD28-9DC682B25426}"/>
  </hyperlinks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9C3E-A6D7-42EB-8188-DEC357828696}">
  <sheetPr>
    <tabColor theme="8" tint="0.39997558519241921"/>
  </sheetPr>
  <dimension ref="A1:AB56"/>
  <sheetViews>
    <sheetView showGridLines="0" zoomScale="70" zoomScaleNormal="70" workbookViewId="0">
      <pane xSplit="4" ySplit="10" topLeftCell="F11" activePane="bottomRight" state="frozen"/>
      <selection activeCell="H37" sqref="H37"/>
      <selection pane="topRight" activeCell="H37" sqref="H37"/>
      <selection pane="bottomLeft" activeCell="H37" sqref="H37"/>
      <selection pane="bottomRight" activeCell="L32" sqref="L32"/>
    </sheetView>
  </sheetViews>
  <sheetFormatPr defaultColWidth="0" defaultRowHeight="0" customHeight="1" zeroHeight="1" outlineLevelCol="1" x14ac:dyDescent="0.35"/>
  <cols>
    <col min="1" max="1" width="1.54296875" style="12" customWidth="1"/>
    <col min="2" max="2" width="24.7265625" style="87" customWidth="1"/>
    <col min="3" max="3" width="12.453125" style="27" customWidth="1"/>
    <col min="4" max="4" width="20.81640625" style="27" customWidth="1"/>
    <col min="5" max="5" width="22.453125" style="27" customWidth="1"/>
    <col min="6" max="6" width="14.54296875" style="27" customWidth="1"/>
    <col min="7" max="7" width="19.453125" style="27" bestFit="1" customWidth="1"/>
    <col min="8" max="8" width="12.54296875" style="27" bestFit="1" customWidth="1"/>
    <col min="9" max="9" width="22.453125" style="27" hidden="1" customWidth="1" outlineLevel="1"/>
    <col min="10" max="10" width="16.453125" style="27" customWidth="1" collapsed="1"/>
    <col min="11" max="11" width="12.54296875" style="27" customWidth="1"/>
    <col min="12" max="12" width="30.54296875" style="27" customWidth="1"/>
    <col min="13" max="15" width="0" style="5" hidden="1" customWidth="1"/>
    <col min="16" max="28" width="0" style="5" hidden="1"/>
    <col min="29" max="16384" width="8.7265625" style="5" hidden="1"/>
  </cols>
  <sheetData>
    <row r="1" spans="1:12" ht="3.65" customHeight="1" x14ac:dyDescent="0.35">
      <c r="A1" s="5"/>
      <c r="B1" s="5"/>
      <c r="C1" s="5"/>
      <c r="D1" s="6"/>
      <c r="E1" s="6"/>
      <c r="F1" s="6"/>
      <c r="G1" s="5"/>
      <c r="H1" s="6"/>
      <c r="I1" s="5"/>
      <c r="J1" s="5"/>
      <c r="K1" s="6"/>
      <c r="L1" s="6"/>
    </row>
    <row r="2" spans="1:12" s="12" customFormat="1" ht="15.5" hidden="1" x14ac:dyDescent="0.35">
      <c r="A2" s="7"/>
      <c r="B2" s="160" t="e" vm="2">
        <v>#VALUE!</v>
      </c>
      <c r="C2" s="8"/>
      <c r="D2" s="8"/>
      <c r="E2" s="8"/>
      <c r="F2" s="10"/>
      <c r="G2" s="10"/>
      <c r="H2" s="10"/>
      <c r="I2" s="10"/>
      <c r="J2" s="10"/>
      <c r="K2" s="10"/>
      <c r="L2" s="10"/>
    </row>
    <row r="3" spans="1:12" s="12" customFormat="1" ht="15.5" hidden="1" x14ac:dyDescent="0.35">
      <c r="A3" s="7"/>
      <c r="B3" s="161"/>
      <c r="C3" s="13" t="s">
        <v>0</v>
      </c>
      <c r="D3" s="14">
        <v>45838</v>
      </c>
      <c r="E3" s="13"/>
      <c r="F3" s="15" t="s">
        <v>1</v>
      </c>
      <c r="G3" s="13"/>
      <c r="H3" s="13"/>
      <c r="I3" s="13"/>
      <c r="J3" s="13"/>
      <c r="K3" s="13"/>
      <c r="L3" s="13"/>
    </row>
    <row r="4" spans="1:12" s="12" customFormat="1" ht="15.5" hidden="1" x14ac:dyDescent="0.35">
      <c r="A4" s="7"/>
      <c r="B4" s="161"/>
      <c r="C4" s="13" t="s">
        <v>2</v>
      </c>
      <c r="D4" s="17" t="str">
        <f>IF(MONTH($D$3)=3,1,IF(MONTH($D$3)=6,2,IF(MONTH($D$3)=9,3,4)))&amp;"T"&amp;RIGHT(YEAR($D$3),2)</f>
        <v>2T25</v>
      </c>
      <c r="E4" s="18"/>
      <c r="F4" s="13"/>
      <c r="G4" s="13"/>
      <c r="H4" s="13"/>
      <c r="I4" s="13"/>
      <c r="J4" s="13"/>
      <c r="K4" s="13"/>
      <c r="L4" s="13"/>
    </row>
    <row r="5" spans="1:12" s="12" customFormat="1" ht="16" hidden="1" thickBot="1" x14ac:dyDescent="0.4">
      <c r="A5" s="7"/>
      <c r="B5" s="162"/>
      <c r="C5" s="19"/>
      <c r="D5" s="19"/>
      <c r="E5" s="19"/>
      <c r="F5" s="20"/>
      <c r="G5" s="20"/>
      <c r="H5" s="20"/>
      <c r="I5" s="20"/>
      <c r="J5" s="20"/>
      <c r="K5" s="20"/>
      <c r="L5" s="20"/>
    </row>
    <row r="6" spans="1:12" ht="5.9" customHeight="1" x14ac:dyDescent="0.35">
      <c r="A6" s="5"/>
      <c r="B6" s="5"/>
      <c r="C6" s="5"/>
      <c r="D6" s="6"/>
      <c r="E6" s="6"/>
      <c r="F6" s="6"/>
      <c r="G6" s="5"/>
      <c r="H6" s="6"/>
      <c r="I6" s="5"/>
      <c r="J6" s="5"/>
      <c r="K6" s="6"/>
      <c r="L6" s="6"/>
    </row>
    <row r="7" spans="1:12" ht="3" customHeight="1" x14ac:dyDescent="0.35">
      <c r="A7" s="5"/>
      <c r="B7" s="5"/>
      <c r="C7" s="5"/>
      <c r="D7" s="6"/>
      <c r="E7" s="6"/>
      <c r="F7" s="6"/>
      <c r="G7" s="5"/>
      <c r="H7" s="6"/>
      <c r="I7" s="22"/>
      <c r="J7" s="22"/>
      <c r="K7" s="23"/>
      <c r="L7" s="23"/>
    </row>
    <row r="8" spans="1:12" ht="15.5" hidden="1" x14ac:dyDescent="0.35">
      <c r="A8" s="5"/>
      <c r="B8" s="24" t="s">
        <v>149</v>
      </c>
      <c r="C8" s="25"/>
      <c r="D8" s="26"/>
      <c r="E8" s="26"/>
      <c r="F8" s="26"/>
      <c r="G8" s="25"/>
      <c r="H8" s="26"/>
      <c r="I8" s="25"/>
      <c r="J8" s="140"/>
      <c r="K8" s="26"/>
      <c r="L8" s="26"/>
    </row>
    <row r="9" spans="1:12" ht="5.9" customHeight="1" x14ac:dyDescent="0.35">
      <c r="A9" s="5"/>
      <c r="B9" s="5"/>
      <c r="C9" s="5"/>
      <c r="D9" s="6"/>
      <c r="E9" s="6"/>
      <c r="F9" s="6"/>
      <c r="G9" s="5"/>
      <c r="H9" s="6"/>
      <c r="I9" s="22"/>
      <c r="J9" s="22"/>
      <c r="K9" s="23"/>
      <c r="L9" s="23"/>
    </row>
    <row r="10" spans="1:12" ht="92.25" customHeight="1" thickBot="1" x14ac:dyDescent="0.4">
      <c r="A10" s="27"/>
      <c r="B10" s="28" t="s">
        <v>150</v>
      </c>
      <c r="C10" s="28" t="s">
        <v>151</v>
      </c>
      <c r="D10" s="29" t="s">
        <v>152</v>
      </c>
      <c r="E10" s="29" t="s">
        <v>153</v>
      </c>
      <c r="F10" s="29" t="s">
        <v>155</v>
      </c>
      <c r="G10" s="29" t="s">
        <v>156</v>
      </c>
      <c r="H10" s="29" t="s">
        <v>157</v>
      </c>
      <c r="I10" s="29" t="s">
        <v>158</v>
      </c>
      <c r="J10" s="29" t="s">
        <v>159</v>
      </c>
      <c r="K10" s="29" t="s">
        <v>160</v>
      </c>
      <c r="L10" s="29" t="s">
        <v>161</v>
      </c>
    </row>
    <row r="11" spans="1:12" s="139" customFormat="1" ht="16.5" customHeight="1" x14ac:dyDescent="0.35">
      <c r="A11" s="30"/>
      <c r="B11" s="163" t="str">
        <f>Concessões!B11</f>
        <v>ISA ENERGIA BRASIL</v>
      </c>
      <c r="C11" s="31" t="str">
        <f>Concessões!C11</f>
        <v>059/2001</v>
      </c>
      <c r="D11" s="31" t="str">
        <f>Concessões!D11</f>
        <v>Concessão Paulista</v>
      </c>
      <c r="E11" s="31" t="str">
        <f>Concessões!E11</f>
        <v>SP</v>
      </c>
      <c r="F11" s="32">
        <f>Concessões!F11</f>
        <v>52231</v>
      </c>
      <c r="G11" s="31" t="str">
        <f>IF(Concessões!G11="Operacional","Operational","Under Construction")</f>
        <v>Operational</v>
      </c>
      <c r="H11" s="31">
        <f>Concessões!H11</f>
        <v>2028</v>
      </c>
      <c r="I11" s="33">
        <f>Concessões!I11</f>
        <v>3546.4350810535625</v>
      </c>
      <c r="J11" s="142">
        <f>Concessões!J11</f>
        <v>3546.4350810535625</v>
      </c>
      <c r="K11" s="164" t="str">
        <f>Concessões!K11</f>
        <v>IPCA</v>
      </c>
      <c r="L11" s="167">
        <f>Concessões!L11</f>
        <v>1</v>
      </c>
    </row>
    <row r="12" spans="1:12" s="139" customFormat="1" ht="16.5" customHeight="1" x14ac:dyDescent="0.35">
      <c r="A12" s="30"/>
      <c r="B12" s="163"/>
      <c r="C12" s="35" t="str">
        <f>Concessões!C12</f>
        <v>008/2022</v>
      </c>
      <c r="D12" s="35" t="str">
        <f>Concessões!D12</f>
        <v>Piraquê</v>
      </c>
      <c r="E12" s="35" t="str">
        <f>Concessões!E12</f>
        <v>MG / ES</v>
      </c>
      <c r="F12" s="36">
        <f>Concessões!F12</f>
        <v>55792</v>
      </c>
      <c r="G12" s="35" t="str">
        <f>IF(Concessões!G12="Operacional","Operational","Under Construction")</f>
        <v>Under Construction</v>
      </c>
      <c r="H12" s="35">
        <f>Concessões!H12</f>
        <v>2028</v>
      </c>
      <c r="I12" s="37">
        <f>Concessões!I12</f>
        <v>343.10103999980538</v>
      </c>
      <c r="J12" s="143">
        <f>Concessões!J12</f>
        <v>343.10103999980538</v>
      </c>
      <c r="K12" s="165"/>
      <c r="L12" s="165"/>
    </row>
    <row r="13" spans="1:12" s="139" customFormat="1" ht="16.5" customHeight="1" x14ac:dyDescent="0.35">
      <c r="A13" s="30"/>
      <c r="B13" s="163"/>
      <c r="C13" s="35" t="str">
        <f>Concessões!C13</f>
        <v>012/2016</v>
      </c>
      <c r="D13" s="35" t="str">
        <f>Concessões!D13</f>
        <v>PBTE</v>
      </c>
      <c r="E13" s="35" t="str">
        <f>Concessões!E13</f>
        <v>SP</v>
      </c>
      <c r="F13" s="36">
        <f>Concessões!F13</f>
        <v>53652</v>
      </c>
      <c r="G13" s="35" t="str">
        <f>IF(Concessões!G13="Operacional","Operational","Under Construction")</f>
        <v>Operational</v>
      </c>
      <c r="H13" s="35">
        <f>Concessões!H13</f>
        <v>2027</v>
      </c>
      <c r="I13" s="37">
        <f>Concessões!I13</f>
        <v>234.84007329413399</v>
      </c>
      <c r="J13" s="143">
        <f>Concessões!J13</f>
        <v>234.84007329413399</v>
      </c>
      <c r="K13" s="165"/>
      <c r="L13" s="165"/>
    </row>
    <row r="14" spans="1:12" s="139" customFormat="1" ht="16.5" customHeight="1" x14ac:dyDescent="0.35">
      <c r="A14" s="30"/>
      <c r="B14" s="163"/>
      <c r="C14" s="35" t="str">
        <f>Concessões!C14</f>
        <v>006/2023</v>
      </c>
      <c r="D14" s="35" t="str">
        <f>Concessões!D14</f>
        <v>Serra Dourada</v>
      </c>
      <c r="E14" s="35" t="str">
        <f>Concessões!E14</f>
        <v>BA/MG</v>
      </c>
      <c r="F14" s="36">
        <f>Concessões!F14</f>
        <v>56156</v>
      </c>
      <c r="G14" s="35" t="str">
        <f>IF(Concessões!G14="Operacional","Operational","Under Construction")</f>
        <v>Under Construction</v>
      </c>
      <c r="H14" s="35">
        <f>Concessões!H14</f>
        <v>2029</v>
      </c>
      <c r="I14" s="37">
        <f>Concessões!I14</f>
        <v>321.80777299039528</v>
      </c>
      <c r="J14" s="143">
        <f>Concessões!J14</f>
        <v>321.80777299039528</v>
      </c>
      <c r="K14" s="165"/>
      <c r="L14" s="165"/>
    </row>
    <row r="15" spans="1:12" s="139" customFormat="1" ht="16.5" customHeight="1" thickBot="1" x14ac:dyDescent="0.4">
      <c r="A15" s="30"/>
      <c r="B15" s="163"/>
      <c r="C15" s="39" t="str">
        <f>Concessões!C15</f>
        <v>012/2023</v>
      </c>
      <c r="D15" s="39" t="str">
        <f>Concessões!D15</f>
        <v>Itatiaia</v>
      </c>
      <c r="E15" s="39" t="str">
        <f>Concessões!E15</f>
        <v>RJ/MG</v>
      </c>
      <c r="F15" s="40">
        <f>Concessões!F15</f>
        <v>56156</v>
      </c>
      <c r="G15" s="39" t="str">
        <f>IF(Concessões!G15="Operacional","Operational","Under Construction")</f>
        <v>Under Construction</v>
      </c>
      <c r="H15" s="39">
        <f>Concessões!H15</f>
        <v>2029</v>
      </c>
      <c r="I15" s="41">
        <f>Concessões!I15</f>
        <v>248.17739441979884</v>
      </c>
      <c r="J15" s="144">
        <f>Concessões!J15</f>
        <v>248.17739441979884</v>
      </c>
      <c r="K15" s="166"/>
      <c r="L15" s="166"/>
    </row>
    <row r="16" spans="1:12" ht="16.5" customHeight="1" x14ac:dyDescent="0.35">
      <c r="A16" s="43"/>
      <c r="B16" s="171" t="str">
        <f>Concessões!B16</f>
        <v>IE Madeira</v>
      </c>
      <c r="C16" s="44" t="str">
        <f>Concessões!C16</f>
        <v>013/2009</v>
      </c>
      <c r="D16" s="45" t="str">
        <f>Concessões!D16</f>
        <v>Lote D</v>
      </c>
      <c r="E16" s="173" t="str">
        <f>Concessões!E16</f>
        <v>RO / SP / MT / MS / GO</v>
      </c>
      <c r="F16" s="46">
        <f>Concessões!F16</f>
        <v>50826</v>
      </c>
      <c r="G16" s="44" t="str">
        <f>IF(Concessões!G16="Operacional","Operational","Under Construction")</f>
        <v>Operational</v>
      </c>
      <c r="H16" s="173" t="str">
        <f>Concessões!H16</f>
        <v>n.a.</v>
      </c>
      <c r="I16" s="47">
        <f>Concessões!I16</f>
        <v>408.3661035365073</v>
      </c>
      <c r="J16" s="145">
        <f>Concessões!J16</f>
        <v>208.26671280361873</v>
      </c>
      <c r="K16" s="173" t="str">
        <f>Concessões!K16</f>
        <v>IPCA</v>
      </c>
      <c r="L16" s="173" t="str">
        <f>Concessões!L16</f>
        <v>ISA ENERGIA BRASIL 51% / Furnas 24,5% / Chesf 24,5%</v>
      </c>
    </row>
    <row r="17" spans="1:12" ht="16.5" customHeight="1" thickBot="1" x14ac:dyDescent="0.4">
      <c r="A17" s="43"/>
      <c r="B17" s="172"/>
      <c r="C17" s="49" t="str">
        <f>Concessões!C17</f>
        <v>015/2009</v>
      </c>
      <c r="D17" s="49" t="str">
        <f>Concessões!D17</f>
        <v>Lote F</v>
      </c>
      <c r="E17" s="174"/>
      <c r="F17" s="50">
        <f>Concessões!F17</f>
        <v>50826</v>
      </c>
      <c r="G17" s="49" t="str">
        <f>IF(Concessões!G17="Operacional","Operational","Under Construction")</f>
        <v>Operational</v>
      </c>
      <c r="H17" s="174">
        <f>Concessões!H17</f>
        <v>0</v>
      </c>
      <c r="I17" s="51">
        <f>Concessões!I17</f>
        <v>352.35557108627575</v>
      </c>
      <c r="J17" s="146">
        <f>Concessões!J17</f>
        <v>179.70134125400062</v>
      </c>
      <c r="K17" s="174">
        <f>Concessões!K17</f>
        <v>0</v>
      </c>
      <c r="L17" s="174">
        <f>Concessões!L17</f>
        <v>0</v>
      </c>
    </row>
    <row r="18" spans="1:12" ht="16.5" customHeight="1" thickBot="1" x14ac:dyDescent="0.4">
      <c r="A18" s="30"/>
      <c r="B18" s="53" t="str">
        <f>Concessões!B18</f>
        <v>IE Ivaí</v>
      </c>
      <c r="C18" s="54" t="str">
        <f>Concessões!C18</f>
        <v>022/2017</v>
      </c>
      <c r="D18" s="54" t="str">
        <f>Concessões!D18</f>
        <v>Ivaí</v>
      </c>
      <c r="E18" s="54" t="str">
        <f>Concessões!E18</f>
        <v>PR</v>
      </c>
      <c r="F18" s="55">
        <f>Concessões!F18</f>
        <v>53915</v>
      </c>
      <c r="G18" s="54" t="str">
        <f>IF(Concessões!G18="Operacional","Operational","Under Construction")</f>
        <v>Operational</v>
      </c>
      <c r="H18" s="54">
        <f>Concessões!H18</f>
        <v>2028</v>
      </c>
      <c r="I18" s="147">
        <f>Concessões!I18</f>
        <v>398.73023730158116</v>
      </c>
      <c r="J18" s="147">
        <f>Concessões!J18</f>
        <v>199.36511865079058</v>
      </c>
      <c r="K18" s="54" t="str">
        <f>Concessões!K18</f>
        <v>IPCA</v>
      </c>
      <c r="L18" s="54" t="str">
        <f>Concessões!L18</f>
        <v>50% / TAESA 50%</v>
      </c>
    </row>
    <row r="19" spans="1:12" ht="16.5" customHeight="1" thickBot="1" x14ac:dyDescent="0.4">
      <c r="A19" s="30"/>
      <c r="B19" s="58" t="str">
        <f>Concessões!B19</f>
        <v>IE Aguapeí</v>
      </c>
      <c r="C19" s="59" t="str">
        <f>Concessões!C19</f>
        <v>046/2017</v>
      </c>
      <c r="D19" s="59" t="str">
        <f>Concessões!D19</f>
        <v>Aguapeí</v>
      </c>
      <c r="E19" s="59" t="str">
        <f>Concessões!E19</f>
        <v>SP</v>
      </c>
      <c r="F19" s="60">
        <f>Concessões!F19</f>
        <v>53915</v>
      </c>
      <c r="G19" s="59" t="str">
        <f>IF(Concessões!G19="Operacional","Operational","Under Construction")</f>
        <v>Operational</v>
      </c>
      <c r="H19" s="59">
        <f>Concessões!H19</f>
        <v>2028</v>
      </c>
      <c r="I19" s="61">
        <f>Concessões!I19</f>
        <v>83.236966918462116</v>
      </c>
      <c r="J19" s="148">
        <f>Concessões!J19</f>
        <v>83.236966918462116</v>
      </c>
      <c r="K19" s="59" t="str">
        <f>Concessões!K19</f>
        <v>IPCA</v>
      </c>
      <c r="L19" s="62">
        <f>Concessões!L19</f>
        <v>1</v>
      </c>
    </row>
    <row r="20" spans="1:12" ht="16.5" customHeight="1" thickBot="1" x14ac:dyDescent="0.4">
      <c r="A20" s="43"/>
      <c r="B20" s="53" t="str">
        <f>Concessões!B20</f>
        <v>IE Riacho Grande</v>
      </c>
      <c r="C20" s="54" t="str">
        <f>Concessões!C20</f>
        <v>005/2021</v>
      </c>
      <c r="D20" s="54" t="str">
        <f>Concessões!D20</f>
        <v>Riacho Grande</v>
      </c>
      <c r="E20" s="54" t="str">
        <f>Concessões!E20</f>
        <v>SP</v>
      </c>
      <c r="F20" s="55">
        <f>Concessões!F20</f>
        <v>55243</v>
      </c>
      <c r="G20" s="54" t="str">
        <f>IF(Concessões!G20="Operacional","Operational","Under Construction")</f>
        <v>Under Construction</v>
      </c>
      <c r="H20" s="54">
        <f>Concessões!H20</f>
        <v>2025</v>
      </c>
      <c r="I20" s="56">
        <f>Concessões!I20</f>
        <v>93.110359205539737</v>
      </c>
      <c r="J20" s="147">
        <f>Concessões!J20</f>
        <v>93.110359205539737</v>
      </c>
      <c r="K20" s="54" t="str">
        <f>Concessões!K20</f>
        <v>IPCA</v>
      </c>
      <c r="L20" s="64">
        <f>Concessões!L20</f>
        <v>1</v>
      </c>
    </row>
    <row r="21" spans="1:12" ht="15" customHeight="1" thickBot="1" x14ac:dyDescent="0.4">
      <c r="A21" s="30"/>
      <c r="B21" s="65" t="str">
        <f>Concessões!B21</f>
        <v>IE Paraguaçu</v>
      </c>
      <c r="C21" s="66" t="str">
        <f>Concessões!C21</f>
        <v>003/2017</v>
      </c>
      <c r="D21" s="66" t="str">
        <f>Concessões!D21</f>
        <v>Paraguaçu</v>
      </c>
      <c r="E21" s="66" t="str">
        <f>Concessões!E21</f>
        <v>BA / MG</v>
      </c>
      <c r="F21" s="67">
        <f>Concessões!F21</f>
        <v>53733</v>
      </c>
      <c r="G21" s="66" t="str">
        <f>IF(Concessões!G21="Operacional","Operational","Under Construction")</f>
        <v>Operational</v>
      </c>
      <c r="H21" s="66">
        <f>Concessões!H21</f>
        <v>2027</v>
      </c>
      <c r="I21" s="68">
        <f>Concessões!I21</f>
        <v>162.36520481872631</v>
      </c>
      <c r="J21" s="149">
        <f>Concessões!J21</f>
        <v>81.182602409363156</v>
      </c>
      <c r="K21" s="66" t="str">
        <f>Concessões!K21</f>
        <v>IPCA</v>
      </c>
      <c r="L21" s="66" t="str">
        <f>Concessões!L21</f>
        <v>50% / TAESA 50%</v>
      </c>
    </row>
    <row r="22" spans="1:12" s="6" customFormat="1" ht="16" hidden="1" thickBot="1" x14ac:dyDescent="0.4">
      <c r="A22" s="30"/>
      <c r="B22" s="243" t="str">
        <f>Concessões!B22</f>
        <v>Evrecy</v>
      </c>
      <c r="C22" s="70" t="str">
        <f>Concessões!C22</f>
        <v>001/2020</v>
      </c>
      <c r="D22" s="70" t="str">
        <f>Concessões!D22</f>
        <v>Minuano</v>
      </c>
      <c r="E22" s="70" t="str">
        <f>Concessões!E22</f>
        <v>RS</v>
      </c>
      <c r="F22" s="72">
        <f>Concessões!F22</f>
        <v>54867</v>
      </c>
      <c r="G22" s="70" t="str">
        <f>IF(Concessões!G22="Operacional","Operational","Under Construction")</f>
        <v>Operational</v>
      </c>
      <c r="H22" s="71">
        <f>Concessões!H22</f>
        <v>2025</v>
      </c>
      <c r="I22" s="73">
        <f>Concessões!I22</f>
        <v>52.959984550000016</v>
      </c>
      <c r="J22" s="150">
        <f>Concessões!J22</f>
        <v>52.959984550000016</v>
      </c>
      <c r="K22" s="71" t="str">
        <f>Concessões!K22</f>
        <v>IPCA</v>
      </c>
      <c r="L22" s="158">
        <f>Concessões!L22</f>
        <v>1</v>
      </c>
    </row>
    <row r="23" spans="1:12" ht="16.5" customHeight="1" x14ac:dyDescent="0.35">
      <c r="A23" s="43"/>
      <c r="B23" s="171" t="str">
        <f>Concessões!B23</f>
        <v>IEMG</v>
      </c>
      <c r="C23" s="45" t="str">
        <f>Concessões!C23</f>
        <v>007/2020</v>
      </c>
      <c r="D23" s="45" t="str">
        <f>Concessões!D23</f>
        <v>Triângulo Mineiro</v>
      </c>
      <c r="E23" s="45" t="str">
        <f>Concessões!E23</f>
        <v>MG</v>
      </c>
      <c r="F23" s="46">
        <f>Concessões!F23</f>
        <v>54867</v>
      </c>
      <c r="G23" s="44" t="str">
        <f>IF(Concessões!G23="Operacional","Operational","Under Construction")</f>
        <v>Operational</v>
      </c>
      <c r="H23" s="44">
        <f>Concessões!H23</f>
        <v>2025</v>
      </c>
      <c r="I23" s="47">
        <f>Concessões!I23</f>
        <v>46.140901050000011</v>
      </c>
      <c r="J23" s="145">
        <f>Concessões!J23</f>
        <v>46.140901050000011</v>
      </c>
      <c r="K23" s="173" t="str">
        <f>Concessões!K23</f>
        <v>IPCA</v>
      </c>
      <c r="L23" s="177">
        <f>Concessões!L23</f>
        <v>1</v>
      </c>
    </row>
    <row r="24" spans="1:12" ht="16.5" customHeight="1" thickBot="1" x14ac:dyDescent="0.4">
      <c r="A24" s="43"/>
      <c r="B24" s="172"/>
      <c r="C24" s="49" t="str">
        <f>Concessões!C24</f>
        <v>004/2007</v>
      </c>
      <c r="D24" s="49" t="str">
        <f>Concessões!D24</f>
        <v>IEMG</v>
      </c>
      <c r="E24" s="49" t="str">
        <f>Concessões!E24</f>
        <v>MG</v>
      </c>
      <c r="F24" s="50">
        <f>Concessões!F24</f>
        <v>50153</v>
      </c>
      <c r="G24" s="49" t="str">
        <f>IF(Concessões!G24="Operacional","Operational","Under Construction")</f>
        <v>Operational</v>
      </c>
      <c r="H24" s="49" t="str">
        <f>Concessões!H24</f>
        <v>n.a.</v>
      </c>
      <c r="I24" s="51">
        <f>Concessões!I24</f>
        <v>15.430810056724884</v>
      </c>
      <c r="J24" s="146">
        <f>Concessões!J24</f>
        <v>15.430810056724884</v>
      </c>
      <c r="K24" s="174">
        <f>Concessões!K24</f>
        <v>0</v>
      </c>
      <c r="L24" s="174">
        <f>Concessões!L24</f>
        <v>0</v>
      </c>
    </row>
    <row r="25" spans="1:12" ht="16.5" customHeight="1" thickBot="1" x14ac:dyDescent="0.4">
      <c r="A25" s="30"/>
      <c r="B25" s="53" t="str">
        <f>Concessões!B25</f>
        <v>IE Itaúnas</v>
      </c>
      <c r="C25" s="54" t="str">
        <f>Concessões!C25</f>
        <v>018/2017</v>
      </c>
      <c r="D25" s="54" t="str">
        <f>Concessões!D25</f>
        <v>Itaúnas</v>
      </c>
      <c r="E25" s="54" t="str">
        <f>Concessões!E25</f>
        <v>ES</v>
      </c>
      <c r="F25" s="55">
        <f>Concessões!F25</f>
        <v>53733</v>
      </c>
      <c r="G25" s="54" t="str">
        <f>IF(Concessões!G25="Operacional","Operational","Under Construction")</f>
        <v>Operational</v>
      </c>
      <c r="H25" s="54">
        <f>Concessões!H25</f>
        <v>2027</v>
      </c>
      <c r="I25" s="147">
        <f>Concessões!I25</f>
        <v>72.109375825255484</v>
      </c>
      <c r="J25" s="147">
        <f>Concessões!J25</f>
        <v>72.109375825255484</v>
      </c>
      <c r="K25" s="54" t="str">
        <f>Concessões!K25</f>
        <v>IPCA</v>
      </c>
      <c r="L25" s="64">
        <f>Concessões!L25</f>
        <v>1</v>
      </c>
    </row>
    <row r="26" spans="1:12" ht="16.5" customHeight="1" thickBot="1" x14ac:dyDescent="0.4">
      <c r="A26" s="43"/>
      <c r="B26" s="58" t="str">
        <f>Concessões!B26</f>
        <v>IE Garanhuns</v>
      </c>
      <c r="C26" s="59" t="str">
        <f>Concessões!C26</f>
        <v>022/2011</v>
      </c>
      <c r="D26" s="59" t="str">
        <f>Concessões!D26</f>
        <v>Garanhuns</v>
      </c>
      <c r="E26" s="59" t="str">
        <f>Concessões!E26</f>
        <v>PE / AL / PB</v>
      </c>
      <c r="F26" s="60">
        <f>Concessões!F26</f>
        <v>51844</v>
      </c>
      <c r="G26" s="59" t="str">
        <f>IF(Concessões!G26="Operacional","Operational","Under Construction")</f>
        <v>Operational</v>
      </c>
      <c r="H26" s="59">
        <f>Concessões!H26</f>
        <v>2027</v>
      </c>
      <c r="I26" s="61">
        <f>Concessões!I26</f>
        <v>157.85681581753673</v>
      </c>
      <c r="J26" s="148">
        <f>Concessões!J26</f>
        <v>80.506976066943736</v>
      </c>
      <c r="K26" s="59" t="str">
        <f>Concessões!K26</f>
        <v>IPCA</v>
      </c>
      <c r="L26" s="59" t="str">
        <f>Concessões!L26</f>
        <v>51% / Chesf 49%</v>
      </c>
    </row>
    <row r="27" spans="1:12" ht="16.5" customHeight="1" thickBot="1" x14ac:dyDescent="0.4">
      <c r="A27" s="30"/>
      <c r="B27" s="75" t="str">
        <f>Concessões!B27</f>
        <v>IE Itaquerê</v>
      </c>
      <c r="C27" s="35" t="str">
        <f>Concessões!C27</f>
        <v>027/2017</v>
      </c>
      <c r="D27" s="35" t="str">
        <f>Concessões!D27</f>
        <v>Itaquerê</v>
      </c>
      <c r="E27" s="35" t="str">
        <f>Concessões!E27</f>
        <v>SP</v>
      </c>
      <c r="F27" s="36">
        <f>Concessões!F27</f>
        <v>53915</v>
      </c>
      <c r="G27" s="35" t="str">
        <f>IF(Concessões!G27="Operacional","Operational","Under Construction")</f>
        <v>Operational</v>
      </c>
      <c r="H27" s="35">
        <f>Concessões!H27</f>
        <v>2028</v>
      </c>
      <c r="I27" s="37">
        <f>Concessões!I27</f>
        <v>70.794383704919042</v>
      </c>
      <c r="J27" s="143">
        <f>Concessões!J27</f>
        <v>70.794383704919042</v>
      </c>
      <c r="K27" s="35" t="str">
        <f>Concessões!K27</f>
        <v>IPCA</v>
      </c>
      <c r="L27" s="76">
        <f>Concessões!L27</f>
        <v>1</v>
      </c>
    </row>
    <row r="28" spans="1:12" ht="16.5" customHeight="1" thickBot="1" x14ac:dyDescent="0.4">
      <c r="A28" s="43"/>
      <c r="B28" s="58" t="str">
        <f>Concessões!B28</f>
        <v>IENNE</v>
      </c>
      <c r="C28" s="59" t="str">
        <f>Concessões!C28</f>
        <v>001/2008</v>
      </c>
      <c r="D28" s="59" t="str">
        <f>Concessões!D28</f>
        <v>IENNE</v>
      </c>
      <c r="E28" s="59" t="str">
        <f>Concessões!E28</f>
        <v>PI / TO / MA</v>
      </c>
      <c r="F28" s="60">
        <f>Concessões!F28</f>
        <v>50480</v>
      </c>
      <c r="G28" s="59" t="str">
        <f>IF(Concessões!G28="Operacional","Operational","Under Construction")</f>
        <v>Operational</v>
      </c>
      <c r="H28" s="59">
        <f>Concessões!H28</f>
        <v>2028</v>
      </c>
      <c r="I28" s="61">
        <f>Concessões!I28</f>
        <v>71.392523093207842</v>
      </c>
      <c r="J28" s="148">
        <f>Concessões!J28</f>
        <v>71.392523093207842</v>
      </c>
      <c r="K28" s="59" t="str">
        <f>Concessões!K28</f>
        <v>IPCA</v>
      </c>
      <c r="L28" s="62">
        <f>Concessões!L28</f>
        <v>1</v>
      </c>
    </row>
    <row r="29" spans="1:12" ht="16.5" customHeight="1" thickBot="1" x14ac:dyDescent="0.4">
      <c r="A29" s="30"/>
      <c r="B29" s="53" t="str">
        <f>Concessões!B29</f>
        <v>IE Serra do Japi</v>
      </c>
      <c r="C29" s="54" t="str">
        <f>Concessões!C29</f>
        <v>026/2009</v>
      </c>
      <c r="D29" s="54" t="str">
        <f>Concessões!D29</f>
        <v>Serra do Japi</v>
      </c>
      <c r="E29" s="54" t="str">
        <f>Concessões!E29</f>
        <v>SP</v>
      </c>
      <c r="F29" s="55">
        <f>Concessões!F29</f>
        <v>51092</v>
      </c>
      <c r="G29" s="54" t="str">
        <f>IF(Concessões!G29="Operacional","Operational","Under Construction")</f>
        <v>Operational</v>
      </c>
      <c r="H29" s="54">
        <f>Concessões!H29</f>
        <v>2025</v>
      </c>
      <c r="I29" s="56">
        <f>Concessões!I29</f>
        <v>62.43698092135655</v>
      </c>
      <c r="J29" s="147">
        <f>Concessões!J29</f>
        <v>62.43698092135655</v>
      </c>
      <c r="K29" s="54" t="str">
        <f>Concessões!K29</f>
        <v>IPCA</v>
      </c>
      <c r="L29" s="64">
        <f>Concessões!L29</f>
        <v>1</v>
      </c>
    </row>
    <row r="30" spans="1:12" ht="16.5" customHeight="1" thickBot="1" x14ac:dyDescent="0.4">
      <c r="A30" s="30"/>
      <c r="B30" s="58" t="str">
        <f>Concessões!B30</f>
        <v>IE Jaguar 9</v>
      </c>
      <c r="C30" s="59" t="str">
        <f>Concessões!C30</f>
        <v>015/2008</v>
      </c>
      <c r="D30" s="77" t="str">
        <f>Concessões!D30</f>
        <v>Getulina, Mirassol e Aráras</v>
      </c>
      <c r="E30" s="77" t="str">
        <f>Concessões!E30</f>
        <v>SP</v>
      </c>
      <c r="F30" s="60">
        <f>Concessões!F30</f>
        <v>50693</v>
      </c>
      <c r="G30" s="59" t="str">
        <f>IF(Concessões!G30="Operacional","Operational","Under Construction")</f>
        <v>Operational</v>
      </c>
      <c r="H30" s="59" t="str">
        <f>Concessões!H30</f>
        <v>n.a.</v>
      </c>
      <c r="I30" s="61">
        <f>Concessões!I30</f>
        <v>77.298775904999019</v>
      </c>
      <c r="J30" s="148">
        <f>Concessões!J30</f>
        <v>77.298775904999019</v>
      </c>
      <c r="K30" s="59" t="str">
        <f>Concessões!K30</f>
        <v>IPCA</v>
      </c>
      <c r="L30" s="62">
        <f>Concessões!L30</f>
        <v>1</v>
      </c>
    </row>
    <row r="31" spans="1:12" ht="16.5" customHeight="1" thickBot="1" x14ac:dyDescent="0.4">
      <c r="A31" s="43"/>
      <c r="B31" s="53" t="str">
        <f>Concessões!B31</f>
        <v>IE Biguaçu</v>
      </c>
      <c r="C31" s="54" t="str">
        <f>Concessões!C31</f>
        <v>012/2018</v>
      </c>
      <c r="D31" s="54" t="str">
        <f>Concessões!D31</f>
        <v>Biguaçu</v>
      </c>
      <c r="E31" s="54" t="str">
        <f>Concessões!E31</f>
        <v>SC</v>
      </c>
      <c r="F31" s="55">
        <f>Concessões!F31</f>
        <v>54321</v>
      </c>
      <c r="G31" s="54" t="str">
        <f>IF(Concessões!G31="Operacional","Operational","Under Construction")</f>
        <v>Operational</v>
      </c>
      <c r="H31" s="54">
        <f>Concessões!H31</f>
        <v>2029</v>
      </c>
      <c r="I31" s="56">
        <f>Concessões!I31</f>
        <v>56.287888230804604</v>
      </c>
      <c r="J31" s="147">
        <f>Concessões!J31</f>
        <v>56.287888230804604</v>
      </c>
      <c r="K31" s="54" t="str">
        <f>Concessões!K31</f>
        <v>IPCA</v>
      </c>
      <c r="L31" s="64">
        <f>Concessões!L31</f>
        <v>1</v>
      </c>
    </row>
    <row r="32" spans="1:12" ht="16.5" customHeight="1" thickBot="1" x14ac:dyDescent="0.4">
      <c r="A32" s="30"/>
      <c r="B32" s="65" t="str">
        <f>Concessões!B32</f>
        <v>IE Aimorés</v>
      </c>
      <c r="C32" s="66" t="str">
        <f>Concessões!C32</f>
        <v>004/2017</v>
      </c>
      <c r="D32" s="66" t="str">
        <f>Concessões!D32</f>
        <v>Aimorés</v>
      </c>
      <c r="E32" s="66" t="str">
        <f>Concessões!E32</f>
        <v>MG</v>
      </c>
      <c r="F32" s="67">
        <f>Concessões!F32</f>
        <v>53733</v>
      </c>
      <c r="G32" s="66" t="str">
        <f>IF(Concessões!G32="Operacional","Operational","Under Construction")</f>
        <v>Operational</v>
      </c>
      <c r="H32" s="66">
        <f>Concessões!H32</f>
        <v>2027</v>
      </c>
      <c r="I32" s="149">
        <f>Concessões!I32</f>
        <v>108.78473229920459</v>
      </c>
      <c r="J32" s="149">
        <f>Concessões!J32</f>
        <v>54.392366149602296</v>
      </c>
      <c r="K32" s="66" t="str">
        <f>Concessões!K32</f>
        <v>IPCA</v>
      </c>
      <c r="L32" s="66" t="str">
        <f>Concessões!L32</f>
        <v>50% / TAESA 50%</v>
      </c>
    </row>
    <row r="33" spans="1:12" ht="17.149999999999999" customHeight="1" x14ac:dyDescent="0.35">
      <c r="A33" s="30"/>
      <c r="B33" s="182" t="str">
        <f>Concessões!B33</f>
        <v>IE Jaguar 6</v>
      </c>
      <c r="C33" s="71" t="str">
        <f>Concessões!C33</f>
        <v>143/2001</v>
      </c>
      <c r="D33" s="71" t="str">
        <f>Concessões!D33</f>
        <v>Botucatu-Xavantes</v>
      </c>
      <c r="E33" s="71" t="str">
        <f>Concessões!E33</f>
        <v>SP</v>
      </c>
      <c r="F33" s="72">
        <f>Concessões!F37</f>
        <v>53915</v>
      </c>
      <c r="G33" s="71" t="str">
        <f>IF(Concessões!G33="Operacional","Operational","Under Construction")</f>
        <v>Operational</v>
      </c>
      <c r="H33" s="71" t="str">
        <f>Concessões!H33</f>
        <v>n.a.</v>
      </c>
      <c r="I33" s="73">
        <f>Concessões!I33</f>
        <v>20.643534548997234</v>
      </c>
      <c r="J33" s="150">
        <f>Concessões!J33</f>
        <v>20.643534548997234</v>
      </c>
      <c r="K33" s="71" t="str">
        <f>Concessões!K33</f>
        <v>IGPM</v>
      </c>
      <c r="L33" s="185">
        <f>Concessões!L33</f>
        <v>1</v>
      </c>
    </row>
    <row r="34" spans="1:12" ht="16.5" customHeight="1" thickBot="1" x14ac:dyDescent="0.4">
      <c r="A34" s="30"/>
      <c r="B34" s="183"/>
      <c r="C34" s="39" t="str">
        <f>Concessões!C34</f>
        <v>042/2017</v>
      </c>
      <c r="D34" s="39" t="str">
        <f>Concessões!D34</f>
        <v>Bauru</v>
      </c>
      <c r="E34" s="39" t="str">
        <f>Concessões!E34</f>
        <v>SP</v>
      </c>
      <c r="F34" s="40">
        <f>Concessões!F38</f>
        <v>54867</v>
      </c>
      <c r="G34" s="39" t="str">
        <f>IF(Concessões!G34="Operacional","Operational","Under Construction")</f>
        <v>Operational</v>
      </c>
      <c r="H34" s="39">
        <f>Concessões!H34</f>
        <v>2028</v>
      </c>
      <c r="I34" s="41">
        <f>Concessões!I34</f>
        <v>16.151413423689903</v>
      </c>
      <c r="J34" s="144">
        <f>Concessões!J34</f>
        <v>16.151413423689903</v>
      </c>
      <c r="K34" s="39" t="str">
        <f>Concessões!K34</f>
        <v>IPCA</v>
      </c>
      <c r="L34" s="166">
        <f>Concessões!L34</f>
        <v>0</v>
      </c>
    </row>
    <row r="35" spans="1:12" ht="16.5" customHeight="1" x14ac:dyDescent="0.35">
      <c r="A35" s="30"/>
      <c r="B35" s="188" t="str">
        <f>Concessões!B35</f>
        <v>IE Jaguar 8</v>
      </c>
      <c r="C35" s="44" t="str">
        <f>Concessões!C35</f>
        <v>011/2022</v>
      </c>
      <c r="D35" s="44" t="str">
        <f>Concessões!D35</f>
        <v>Jacarandá</v>
      </c>
      <c r="E35" s="44" t="str">
        <f>Concessões!E35</f>
        <v>SP</v>
      </c>
      <c r="F35" s="46">
        <f>Concessões!F42</f>
        <v>54322</v>
      </c>
      <c r="G35" s="44" t="str">
        <f>IF(Concessões!G35="Operacional","Operational","Under Construction")</f>
        <v>Under Construction</v>
      </c>
      <c r="H35" s="44">
        <f>Concessões!H35</f>
        <v>2028</v>
      </c>
      <c r="I35" s="47">
        <f>Concessões!I35</f>
        <v>16.129841075719565</v>
      </c>
      <c r="J35" s="145">
        <f>Concessões!J35</f>
        <v>16.129841075719565</v>
      </c>
      <c r="K35" s="44" t="str">
        <f>Concessões!K35</f>
        <v>IPCA</v>
      </c>
      <c r="L35" s="177">
        <f>Concessões!L35</f>
        <v>1</v>
      </c>
    </row>
    <row r="36" spans="1:12" ht="16.5" customHeight="1" thickBot="1" x14ac:dyDescent="0.4">
      <c r="A36" s="30"/>
      <c r="B36" s="189"/>
      <c r="C36" s="49" t="str">
        <f>Concessões!C36</f>
        <v>012/2008</v>
      </c>
      <c r="D36" s="49" t="str">
        <f>Concessões!D36</f>
        <v>Piratininga</v>
      </c>
      <c r="E36" s="49" t="str">
        <f>Concessões!E36</f>
        <v>SP</v>
      </c>
      <c r="F36" s="50">
        <f>Concessões!F43</f>
        <v>51844</v>
      </c>
      <c r="G36" s="49" t="str">
        <f>IF(Concessões!G36="Operacional","Operational","Under Construction")</f>
        <v>Operational</v>
      </c>
      <c r="H36" s="49" t="str">
        <f>Concessões!H36</f>
        <v>n.a.</v>
      </c>
      <c r="I36" s="51">
        <f>Concessões!I36</f>
        <v>16.039714209697415</v>
      </c>
      <c r="J36" s="146">
        <f>Concessões!J36</f>
        <v>16.039714209697415</v>
      </c>
      <c r="K36" s="49" t="str">
        <f>Concessões!K36</f>
        <v>IPCA</v>
      </c>
      <c r="L36" s="174">
        <f>Concessões!L36</f>
        <v>0</v>
      </c>
    </row>
    <row r="37" spans="1:12" ht="16.5" customHeight="1" x14ac:dyDescent="0.35">
      <c r="A37" s="30"/>
      <c r="B37" s="182" t="str">
        <f>Concessões!B37</f>
        <v>IE Tibagi</v>
      </c>
      <c r="C37" s="71" t="str">
        <f>Concessões!C37</f>
        <v>026/2017</v>
      </c>
      <c r="D37" s="71" t="str">
        <f>Concessões!D37</f>
        <v>Tibagi</v>
      </c>
      <c r="E37" s="71" t="str">
        <f>Concessões!E37</f>
        <v>SP</v>
      </c>
      <c r="F37" s="72">
        <f>Concessões!F40</f>
        <v>50693</v>
      </c>
      <c r="G37" s="71" t="str">
        <f>IF(Concessões!G37="Operacional","Operational","Under Construction")</f>
        <v>Operational</v>
      </c>
      <c r="H37" s="71">
        <f>Concessões!H37</f>
        <v>2028</v>
      </c>
      <c r="I37" s="73">
        <f>Concessões!I37</f>
        <v>23.670081096464052</v>
      </c>
      <c r="J37" s="150">
        <f>Concessões!J37</f>
        <v>23.670081096464052</v>
      </c>
      <c r="K37" s="184" t="str">
        <f>Concessões!K37</f>
        <v>IPCA</v>
      </c>
      <c r="L37" s="185">
        <f>Concessões!L37</f>
        <v>1</v>
      </c>
    </row>
    <row r="38" spans="1:12" ht="16.399999999999999" customHeight="1" x14ac:dyDescent="0.35">
      <c r="A38" s="30"/>
      <c r="B38" s="163"/>
      <c r="C38" s="35" t="str">
        <f>Concessões!C38</f>
        <v>006/2020</v>
      </c>
      <c r="D38" s="35" t="str">
        <f>Concessões!D38</f>
        <v>Três lagoas</v>
      </c>
      <c r="E38" s="35" t="str">
        <f>Concessões!E38</f>
        <v>MS / SP</v>
      </c>
      <c r="F38" s="36">
        <f>Concessões!F41</f>
        <v>50693</v>
      </c>
      <c r="G38" s="35" t="str">
        <f>IF(Concessões!G38="Operacional","Operational","Under Construction")</f>
        <v>Operational</v>
      </c>
      <c r="H38" s="35">
        <f>Concessões!H38</f>
        <v>2025</v>
      </c>
      <c r="I38" s="37">
        <f>Concessões!I38</f>
        <v>7.45860083</v>
      </c>
      <c r="J38" s="143">
        <f>Concessões!J38</f>
        <v>7.45860083</v>
      </c>
      <c r="K38" s="165"/>
      <c r="L38" s="165"/>
    </row>
    <row r="39" spans="1:12" ht="16.399999999999999" customHeight="1" thickBot="1" x14ac:dyDescent="0.4">
      <c r="A39" s="30"/>
      <c r="B39" s="183"/>
      <c r="C39" s="39" t="str">
        <f>Concessões!C39</f>
        <v>014/2023</v>
      </c>
      <c r="D39" s="39" t="str">
        <f>Concessões!D39</f>
        <v xml:space="preserve">Água Vermelha </v>
      </c>
      <c r="E39" s="39" t="str">
        <f>Concessões!E39</f>
        <v>MG</v>
      </c>
      <c r="F39" s="40">
        <f>Concessões!F42</f>
        <v>54322</v>
      </c>
      <c r="G39" s="39" t="str">
        <f>IF(Concessões!G39="Operacional","Operational","Under Construction")</f>
        <v>Operational</v>
      </c>
      <c r="H39" s="39">
        <f>Concessões!H39</f>
        <v>2029</v>
      </c>
      <c r="I39" s="41">
        <f>Concessões!I39</f>
        <v>8.4597039392108826</v>
      </c>
      <c r="J39" s="144">
        <f>Concessões!J39</f>
        <v>8.4597039392108826</v>
      </c>
      <c r="K39" s="166"/>
      <c r="L39" s="166"/>
    </row>
    <row r="40" spans="1:12" ht="16.5" customHeight="1" x14ac:dyDescent="0.35">
      <c r="A40" s="30"/>
      <c r="B40" s="171" t="str">
        <f>Concessões!B40</f>
        <v>IESUL</v>
      </c>
      <c r="C40" s="44" t="str">
        <f>Concessões!C40</f>
        <v>016/2008</v>
      </c>
      <c r="D40" s="44" t="str">
        <f>Concessões!D40</f>
        <v>Forquilinha</v>
      </c>
      <c r="E40" s="44" t="str">
        <f>Concessões!E40</f>
        <v>SC</v>
      </c>
      <c r="F40" s="46">
        <f>Concessões!F33</f>
        <v>48202</v>
      </c>
      <c r="G40" s="44" t="str">
        <f>IF(Concessões!G40="Operacional","Operational","Under Construction")</f>
        <v>Operational</v>
      </c>
      <c r="H40" s="173" t="str">
        <f>Concessões!H40</f>
        <v>n.a.</v>
      </c>
      <c r="I40" s="47">
        <f>Concessões!I40</f>
        <v>20.445175829766303</v>
      </c>
      <c r="J40" s="145">
        <f>Concessões!J40</f>
        <v>20.445175829766303</v>
      </c>
      <c r="K40" s="173" t="str">
        <f>Concessões!K40</f>
        <v>IPCA</v>
      </c>
      <c r="L40" s="177">
        <f>Concessões!L40</f>
        <v>1</v>
      </c>
    </row>
    <row r="41" spans="1:12" ht="16.5" customHeight="1" thickBot="1" x14ac:dyDescent="0.4">
      <c r="A41" s="30"/>
      <c r="B41" s="172"/>
      <c r="C41" s="49" t="str">
        <f>Concessões!C41</f>
        <v>013/2008</v>
      </c>
      <c r="D41" s="49" t="str">
        <f>Concessões!D41</f>
        <v>Scharlau</v>
      </c>
      <c r="E41" s="49" t="str">
        <f>Concessões!E41</f>
        <v>RS</v>
      </c>
      <c r="F41" s="50">
        <f>Concessões!F34</f>
        <v>53915</v>
      </c>
      <c r="G41" s="49" t="str">
        <f>IF(Concessões!G41="Operacional","Operational","Under Construction")</f>
        <v>Operational</v>
      </c>
      <c r="H41" s="174">
        <f>Concessões!H41</f>
        <v>0</v>
      </c>
      <c r="I41" s="51">
        <f>Concessões!I41</f>
        <v>8.7842146564553882</v>
      </c>
      <c r="J41" s="146">
        <f>Concessões!J41</f>
        <v>8.7842146564553882</v>
      </c>
      <c r="K41" s="174">
        <f>Concessões!K41</f>
        <v>0</v>
      </c>
      <c r="L41" s="174">
        <f>Concessões!L41</f>
        <v>0</v>
      </c>
    </row>
    <row r="42" spans="1:12" ht="16.5" customHeight="1" x14ac:dyDescent="0.35">
      <c r="A42" s="30"/>
      <c r="B42" s="192" t="str">
        <f>Concessões!B42</f>
        <v>IE Itapura</v>
      </c>
      <c r="C42" s="71" t="str">
        <f>Concessões!C42</f>
        <v>021/2018</v>
      </c>
      <c r="D42" s="71" t="str">
        <f>Concessões!D42</f>
        <v>Lorena</v>
      </c>
      <c r="E42" s="71" t="str">
        <f>Concessões!E42</f>
        <v>SP</v>
      </c>
      <c r="F42" s="72">
        <f>Concessões!F35</f>
        <v>55792</v>
      </c>
      <c r="G42" s="71" t="str">
        <f>IF(Concessões!G42="Operacional","Operational","Under Construction")</f>
        <v>Operational</v>
      </c>
      <c r="H42" s="71">
        <f>Concessões!H42</f>
        <v>2029</v>
      </c>
      <c r="I42" s="73">
        <f>Concessões!I42</f>
        <v>18.289274528771983</v>
      </c>
      <c r="J42" s="150">
        <f>Concessões!J42</f>
        <v>18.289274528771983</v>
      </c>
      <c r="K42" s="184" t="str">
        <f>Concessões!K42</f>
        <v>IPCA</v>
      </c>
      <c r="L42" s="185">
        <f>Concessões!L42</f>
        <v>1</v>
      </c>
    </row>
    <row r="43" spans="1:12" ht="16.5" customHeight="1" thickBot="1" x14ac:dyDescent="0.4">
      <c r="A43" s="30"/>
      <c r="B43" s="193"/>
      <c r="C43" s="39" t="str">
        <f>Concessões!C43</f>
        <v>021/2011</v>
      </c>
      <c r="D43" s="39" t="str">
        <f>Concessões!D43</f>
        <v>Itapeti</v>
      </c>
      <c r="E43" s="39" t="str">
        <f>Concessões!E43</f>
        <v>SP</v>
      </c>
      <c r="F43" s="40">
        <f>Concessões!F36</f>
        <v>50693</v>
      </c>
      <c r="G43" s="39" t="str">
        <f>IF(Concessões!G43="Operacional","Operational","Under Construction")</f>
        <v>Operational</v>
      </c>
      <c r="H43" s="39">
        <f>Concessões!H43</f>
        <v>2027</v>
      </c>
      <c r="I43" s="41">
        <f>Concessões!I43</f>
        <v>9.2375544098375642</v>
      </c>
      <c r="J43" s="144">
        <f>Concessões!J43</f>
        <v>9.2375544098375642</v>
      </c>
      <c r="K43" s="166">
        <f>Concessões!K43</f>
        <v>0</v>
      </c>
      <c r="L43" s="166">
        <f>Concessões!L43</f>
        <v>0</v>
      </c>
    </row>
    <row r="44" spans="1:12" ht="16.5" customHeight="1" thickBot="1" x14ac:dyDescent="0.4">
      <c r="A44" s="30"/>
      <c r="B44" s="78" t="str">
        <f>Concessões!B44</f>
        <v>IE Pinheiros</v>
      </c>
      <c r="C44" s="59" t="str">
        <f>Concessões!C44</f>
        <v>018/2008</v>
      </c>
      <c r="D44" s="59" t="str">
        <f>Concessões!D44</f>
        <v>Atibaia II</v>
      </c>
      <c r="E44" s="59" t="str">
        <f>Concessões!E44</f>
        <v>SP</v>
      </c>
      <c r="F44" s="60">
        <f>Concessões!F44</f>
        <v>50693</v>
      </c>
      <c r="G44" s="59" t="str">
        <f>IF(Concessões!G44="Operacional","Operational","Under Construction")</f>
        <v>Operational</v>
      </c>
      <c r="H44" s="59" t="str">
        <f>Concessões!H44</f>
        <v>n.a.</v>
      </c>
      <c r="I44" s="61">
        <f>Concessões!I44</f>
        <v>8.5566029522407838</v>
      </c>
      <c r="J44" s="148">
        <f>Concessões!J44</f>
        <v>8.5566029522407838</v>
      </c>
      <c r="K44" s="59" t="str">
        <f>Concessões!K44</f>
        <v>IPCA</v>
      </c>
      <c r="L44" s="62">
        <f>Concessões!L44</f>
        <v>1</v>
      </c>
    </row>
    <row r="45" spans="1:12" ht="24" customHeight="1" x14ac:dyDescent="0.35">
      <c r="A45" s="79"/>
      <c r="B45" s="80" t="str">
        <f>"#"&amp;COUNTA(B11:B44)</f>
        <v>#22</v>
      </c>
      <c r="C45" s="191" t="str">
        <f>"Total ("&amp;COUNTA(C11:C44)&amp;")"</f>
        <v>Total (34)</v>
      </c>
      <c r="D45" s="191"/>
      <c r="E45" s="81"/>
      <c r="F45" s="141"/>
      <c r="G45" s="82"/>
      <c r="H45" s="82"/>
      <c r="I45" s="83">
        <f>SUM(I11:I44)</f>
        <v>7157.884687579648</v>
      </c>
      <c r="J45" s="83">
        <f>SUM(J11:J44)</f>
        <v>6372.8411400541363</v>
      </c>
      <c r="K45" s="82"/>
      <c r="L45" s="82"/>
    </row>
    <row r="46" spans="1:12" ht="14.9" customHeight="1" x14ac:dyDescent="0.35">
      <c r="A46" s="27"/>
      <c r="B46" s="85"/>
    </row>
    <row r="47" spans="1:12" ht="14.9" customHeight="1" x14ac:dyDescent="0.35">
      <c r="A47" s="5"/>
      <c r="J47" s="112"/>
    </row>
    <row r="48" spans="1:12" ht="14.9" customHeight="1" x14ac:dyDescent="0.35">
      <c r="A48" s="5"/>
      <c r="B48" s="88" t="s">
        <v>170</v>
      </c>
      <c r="C48" s="89"/>
      <c r="D48" s="89"/>
      <c r="E48" s="89"/>
      <c r="F48" s="89"/>
      <c r="G48" s="89"/>
      <c r="H48" s="89"/>
      <c r="I48" s="89"/>
      <c r="J48" s="113">
        <f>SUMIF($G$11:$G$44,$B48,J$11:J$44)</f>
        <v>5350.5147323628771</v>
      </c>
      <c r="K48" s="153"/>
      <c r="L48" s="89"/>
    </row>
    <row r="49" spans="1:12" ht="14.9" customHeight="1" x14ac:dyDescent="0.35">
      <c r="A49" s="5"/>
      <c r="B49" s="88" t="s">
        <v>171</v>
      </c>
      <c r="C49" s="89"/>
      <c r="D49" s="89"/>
      <c r="E49" s="89"/>
      <c r="F49" s="89"/>
      <c r="G49" s="89"/>
      <c r="H49" s="89"/>
      <c r="I49" s="89"/>
      <c r="J49" s="113">
        <f>SUMIF($G$11:$G$44,$B49,J$11:J$44)</f>
        <v>1022.3264076912589</v>
      </c>
      <c r="K49" s="153"/>
      <c r="L49" s="89"/>
    </row>
    <row r="50" spans="1:12" s="91" customFormat="1" ht="14.9" customHeight="1" x14ac:dyDescent="0.35">
      <c r="B50" s="92" t="s">
        <v>103</v>
      </c>
      <c r="C50" s="93"/>
      <c r="D50" s="93"/>
      <c r="E50" s="93"/>
      <c r="F50" s="93"/>
      <c r="G50" s="93"/>
      <c r="H50" s="93"/>
      <c r="I50" s="93"/>
      <c r="J50" s="114">
        <f>SUM(J48:J49)</f>
        <v>6372.8411400541363</v>
      </c>
      <c r="K50" s="93"/>
      <c r="L50" s="93"/>
    </row>
    <row r="51" spans="1:12" ht="14.9" customHeight="1" x14ac:dyDescent="0.35">
      <c r="A51" s="5"/>
      <c r="J51" s="95">
        <f>J50-J45</f>
        <v>0</v>
      </c>
    </row>
    <row r="52" spans="1:12" ht="14.9" customHeight="1" x14ac:dyDescent="0.35">
      <c r="A52" s="5"/>
    </row>
    <row r="53" spans="1:12" ht="14.9" customHeight="1" x14ac:dyDescent="0.35">
      <c r="A53" s="5"/>
      <c r="K53" s="96"/>
      <c r="L53" s="97"/>
    </row>
    <row r="54" spans="1:12" ht="14.9" customHeight="1" x14ac:dyDescent="0.35">
      <c r="A54" s="5"/>
      <c r="K54" s="96"/>
    </row>
    <row r="55" spans="1:12" ht="14.9" customHeight="1" x14ac:dyDescent="0.35">
      <c r="A55" s="5"/>
    </row>
    <row r="56" spans="1:12" ht="15.5" hidden="1" x14ac:dyDescent="0.35">
      <c r="A56" s="5"/>
    </row>
  </sheetData>
  <mergeCells count="27">
    <mergeCell ref="C45:D45"/>
    <mergeCell ref="B42:B43"/>
    <mergeCell ref="K42:K43"/>
    <mergeCell ref="L42:L43"/>
    <mergeCell ref="B40:B41"/>
    <mergeCell ref="H40:H41"/>
    <mergeCell ref="K40:K41"/>
    <mergeCell ref="L40:L41"/>
    <mergeCell ref="B37:B39"/>
    <mergeCell ref="K37:K39"/>
    <mergeCell ref="L37:L39"/>
    <mergeCell ref="B35:B36"/>
    <mergeCell ref="L35:L36"/>
    <mergeCell ref="B33:B34"/>
    <mergeCell ref="L33:L34"/>
    <mergeCell ref="B23:B24"/>
    <mergeCell ref="K23:K24"/>
    <mergeCell ref="L23:L24"/>
    <mergeCell ref="B16:B17"/>
    <mergeCell ref="E16:E17"/>
    <mergeCell ref="H16:H17"/>
    <mergeCell ref="K16:K17"/>
    <mergeCell ref="L16:L17"/>
    <mergeCell ref="B2:B5"/>
    <mergeCell ref="B11:B15"/>
    <mergeCell ref="K11:K15"/>
    <mergeCell ref="L11:L15"/>
  </mergeCells>
  <hyperlinks>
    <hyperlink ref="F3" location="Menu!A1" display="→Menu←" xr:uid="{754F6988-B2C2-4AC9-91BD-81B306E28A56}"/>
  </hyperlinks>
  <pageMargins left="0.511811024" right="0.511811024" top="0.78740157499999996" bottom="0.78740157499999996" header="0.31496062000000002" footer="0.31496062000000002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3519-F7B5-4611-9ADD-F4D9FFF976B1}">
  <sheetPr>
    <tabColor theme="8" tint="0.39997558519241921"/>
  </sheetPr>
  <dimension ref="A1:M77"/>
  <sheetViews>
    <sheetView showGridLines="0" zoomScale="70" zoomScaleNormal="70" workbookViewId="0">
      <pane ySplit="12" topLeftCell="A13" activePane="bottomLeft" state="frozen"/>
      <selection activeCell="J53" sqref="J53"/>
      <selection pane="bottomLeft" activeCell="J52" sqref="J52"/>
    </sheetView>
  </sheetViews>
  <sheetFormatPr defaultColWidth="0" defaultRowHeight="15" zeroHeight="1" outlineLevelCol="1" x14ac:dyDescent="0.3"/>
  <cols>
    <col min="1" max="1" width="1.54296875" style="125" customWidth="1"/>
    <col min="2" max="2" width="17.453125" style="125" customWidth="1"/>
    <col min="3" max="3" width="4.1796875" style="135" bestFit="1" customWidth="1"/>
    <col min="4" max="4" width="25.7265625" style="135" customWidth="1"/>
    <col min="5" max="5" width="17.7265625" style="135" customWidth="1"/>
    <col min="6" max="6" width="23.54296875" style="135" customWidth="1"/>
    <col min="7" max="7" width="17.453125" style="135" hidden="1" customWidth="1" outlineLevel="1"/>
    <col min="8" max="8" width="23" style="135" customWidth="1" collapsed="1"/>
    <col min="9" max="9" width="18.453125" style="135" customWidth="1"/>
    <col min="10" max="10" width="66.7265625" style="135" customWidth="1"/>
    <col min="11" max="11" width="27" style="135" customWidth="1"/>
    <col min="12" max="12" width="13.36328125" style="125" customWidth="1"/>
    <col min="13" max="13" width="18.453125" style="125" customWidth="1"/>
    <col min="14" max="16384" width="18.453125" style="125" hidden="1"/>
  </cols>
  <sheetData>
    <row r="1" spans="1:12" ht="3.65" customHeight="1" thickBot="1" x14ac:dyDescent="0.35">
      <c r="C1" s="125"/>
      <c r="D1" s="125"/>
      <c r="E1" s="125"/>
      <c r="F1" s="125"/>
      <c r="G1" s="125"/>
      <c r="H1" s="125"/>
      <c r="I1" s="125"/>
      <c r="J1" s="125"/>
      <c r="K1" s="125"/>
    </row>
    <row r="2" spans="1:12" s="12" customFormat="1" ht="15.5" x14ac:dyDescent="0.35">
      <c r="A2" s="7"/>
      <c r="B2" s="194" t="e" vm="1">
        <v>#VALUE!</v>
      </c>
      <c r="C2" s="8"/>
      <c r="D2" s="9"/>
      <c r="E2" s="10"/>
      <c r="F2" s="10"/>
      <c r="G2" s="10"/>
      <c r="H2" s="10"/>
      <c r="I2" s="10"/>
      <c r="J2" s="10"/>
      <c r="K2" s="10"/>
      <c r="L2" s="11"/>
    </row>
    <row r="3" spans="1:12" s="12" customFormat="1" ht="15.5" x14ac:dyDescent="0.35">
      <c r="A3" s="7"/>
      <c r="B3" s="195"/>
      <c r="C3" s="13"/>
      <c r="D3" s="13" t="s">
        <v>0</v>
      </c>
      <c r="E3" s="14">
        <v>45838</v>
      </c>
      <c r="F3" s="13"/>
      <c r="G3" s="13"/>
      <c r="H3" s="15" t="s">
        <v>1</v>
      </c>
      <c r="I3" s="13"/>
      <c r="J3" s="13"/>
      <c r="K3" s="13"/>
      <c r="L3" s="16"/>
    </row>
    <row r="4" spans="1:12" s="12" customFormat="1" ht="15.5" x14ac:dyDescent="0.35">
      <c r="A4" s="7"/>
      <c r="B4" s="195"/>
      <c r="C4" s="18"/>
      <c r="D4" s="13" t="s">
        <v>2</v>
      </c>
      <c r="E4" s="17" t="str">
        <f>IF(MONTH($E$3)=3,1,IF(MONTH($E$3)=6,2,IF(MONTH($E$3)=9,3,4)))&amp;"T"&amp;RIGHT(YEAR($E$3),2)</f>
        <v>2T25</v>
      </c>
      <c r="F4" s="13"/>
      <c r="G4" s="13"/>
      <c r="H4" s="13"/>
      <c r="I4" s="13"/>
      <c r="J4" s="13"/>
      <c r="K4" s="13"/>
      <c r="L4" s="16"/>
    </row>
    <row r="5" spans="1:12" s="12" customFormat="1" ht="16" thickBot="1" x14ac:dyDescent="0.4">
      <c r="A5" s="7"/>
      <c r="B5" s="196"/>
      <c r="C5" s="19"/>
      <c r="D5" s="20"/>
      <c r="E5" s="20"/>
      <c r="F5" s="20"/>
      <c r="G5" s="20"/>
      <c r="H5" s="20"/>
      <c r="I5" s="20"/>
      <c r="J5" s="20"/>
      <c r="K5" s="20"/>
      <c r="L5" s="21"/>
    </row>
    <row r="6" spans="1:12" ht="5.9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</row>
    <row r="7" spans="1:12" ht="3" customHeight="1" x14ac:dyDescent="0.3">
      <c r="C7" s="125"/>
      <c r="D7" s="125"/>
      <c r="E7" s="125"/>
      <c r="F7" s="125"/>
      <c r="G7" s="126"/>
      <c r="H7" s="126"/>
      <c r="I7" s="126"/>
      <c r="J7" s="126"/>
      <c r="K7" s="126"/>
    </row>
    <row r="8" spans="1:12" x14ac:dyDescent="0.3">
      <c r="B8" s="127" t="s">
        <v>105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ht="5.9" customHeight="1" x14ac:dyDescent="0.3">
      <c r="C9" s="125"/>
      <c r="D9" s="125"/>
      <c r="E9" s="125"/>
      <c r="F9" s="129"/>
      <c r="G9" s="126"/>
      <c r="H9" s="126"/>
      <c r="I9" s="126"/>
      <c r="J9" s="126"/>
      <c r="K9" s="126"/>
    </row>
    <row r="10" spans="1:12" ht="21.65" customHeight="1" x14ac:dyDescent="0.3">
      <c r="C10" s="197" t="s">
        <v>106</v>
      </c>
      <c r="D10" s="197" t="s">
        <v>4</v>
      </c>
      <c r="E10" s="197" t="s">
        <v>107</v>
      </c>
      <c r="F10" s="197" t="s">
        <v>108</v>
      </c>
      <c r="G10" s="197" t="s">
        <v>188</v>
      </c>
      <c r="H10" s="197" t="s">
        <v>189</v>
      </c>
      <c r="I10" s="197" t="s">
        <v>109</v>
      </c>
      <c r="J10" s="197" t="s">
        <v>110</v>
      </c>
      <c r="K10" s="197" t="s">
        <v>12</v>
      </c>
    </row>
    <row r="11" spans="1:12" ht="21.65" customHeight="1" x14ac:dyDescent="0.3">
      <c r="C11" s="197"/>
      <c r="D11" s="197"/>
      <c r="E11" s="197"/>
      <c r="F11" s="197"/>
      <c r="G11" s="197"/>
      <c r="H11" s="197"/>
      <c r="I11" s="197"/>
      <c r="J11" s="197"/>
      <c r="K11" s="197"/>
    </row>
    <row r="12" spans="1:12" ht="21.65" customHeight="1" x14ac:dyDescent="0.3"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2" ht="14.9" customHeight="1" x14ac:dyDescent="0.3">
      <c r="A13" s="131"/>
      <c r="C13" s="199">
        <v>1</v>
      </c>
      <c r="D13" s="201" t="s">
        <v>147</v>
      </c>
      <c r="E13" s="98" t="s">
        <v>17</v>
      </c>
      <c r="F13" s="98" t="s">
        <v>114</v>
      </c>
      <c r="G13" s="99">
        <v>3546.4350810535625</v>
      </c>
      <c r="H13" s="99">
        <v>3546.4350810535625</v>
      </c>
      <c r="I13" s="203" t="s">
        <v>111</v>
      </c>
      <c r="J13" s="203" t="s">
        <v>172</v>
      </c>
      <c r="K13" s="205" t="s">
        <v>19</v>
      </c>
    </row>
    <row r="14" spans="1:12" ht="14.9" customHeight="1" x14ac:dyDescent="0.3">
      <c r="C14" s="200"/>
      <c r="D14" s="202"/>
      <c r="E14" s="98" t="s">
        <v>22</v>
      </c>
      <c r="F14" s="98" t="s">
        <v>128</v>
      </c>
      <c r="G14" s="99">
        <v>343.10103999980538</v>
      </c>
      <c r="H14" s="99">
        <v>343.10103999980538</v>
      </c>
      <c r="I14" s="204"/>
      <c r="J14" s="204"/>
      <c r="K14" s="206"/>
    </row>
    <row r="15" spans="1:12" ht="14.9" customHeight="1" x14ac:dyDescent="0.3">
      <c r="C15" s="200"/>
      <c r="D15" s="202"/>
      <c r="E15" s="98" t="s">
        <v>17</v>
      </c>
      <c r="F15" s="98" t="s">
        <v>114</v>
      </c>
      <c r="G15" s="99">
        <v>234.84007329413399</v>
      </c>
      <c r="H15" s="99">
        <v>234.84007329413399</v>
      </c>
      <c r="I15" s="204"/>
      <c r="J15" s="204"/>
      <c r="K15" s="206"/>
    </row>
    <row r="16" spans="1:12" ht="14.9" customHeight="1" x14ac:dyDescent="0.3">
      <c r="C16" s="200"/>
      <c r="D16" s="202"/>
      <c r="E16" s="98" t="s">
        <v>22</v>
      </c>
      <c r="F16" s="98" t="s">
        <v>133</v>
      </c>
      <c r="G16" s="99">
        <v>321.80777299039528</v>
      </c>
      <c r="H16" s="99">
        <v>321.80777299039528</v>
      </c>
      <c r="I16" s="204"/>
      <c r="J16" s="204"/>
      <c r="K16" s="206"/>
    </row>
    <row r="17" spans="1:11" ht="14.9" customHeight="1" x14ac:dyDescent="0.3">
      <c r="C17" s="200"/>
      <c r="D17" s="202"/>
      <c r="E17" s="98" t="s">
        <v>22</v>
      </c>
      <c r="F17" s="98" t="s">
        <v>127</v>
      </c>
      <c r="G17" s="99">
        <v>248.17739441979884</v>
      </c>
      <c r="H17" s="99">
        <v>248.17739441979884</v>
      </c>
      <c r="I17" s="204"/>
      <c r="J17" s="204"/>
      <c r="K17" s="206"/>
    </row>
    <row r="18" spans="1:11" ht="14.9" customHeight="1" x14ac:dyDescent="0.3">
      <c r="C18" s="133">
        <f>C13+1</f>
        <v>2</v>
      </c>
      <c r="D18" s="101" t="s">
        <v>26</v>
      </c>
      <c r="E18" s="102" t="s">
        <v>17</v>
      </c>
      <c r="F18" s="102" t="s">
        <v>112</v>
      </c>
      <c r="G18" s="103">
        <v>760.72167462278298</v>
      </c>
      <c r="H18" s="103">
        <v>387.96805405761938</v>
      </c>
      <c r="I18" s="104" t="s">
        <v>111</v>
      </c>
      <c r="J18" s="104" t="s">
        <v>173</v>
      </c>
      <c r="K18" s="102" t="s">
        <v>29</v>
      </c>
    </row>
    <row r="19" spans="1:11" ht="14.9" customHeight="1" x14ac:dyDescent="0.3">
      <c r="C19" s="132">
        <f>C18+1</f>
        <v>3</v>
      </c>
      <c r="D19" s="105" t="s">
        <v>32</v>
      </c>
      <c r="E19" s="98" t="s">
        <v>17</v>
      </c>
      <c r="F19" s="98" t="s">
        <v>113</v>
      </c>
      <c r="G19" s="99">
        <v>398.73023730158116</v>
      </c>
      <c r="H19" s="99">
        <v>199.36511865079058</v>
      </c>
      <c r="I19" s="100" t="s">
        <v>111</v>
      </c>
      <c r="J19" s="100" t="s">
        <v>174</v>
      </c>
      <c r="K19" s="98" t="s">
        <v>29</v>
      </c>
    </row>
    <row r="20" spans="1:11" ht="14.9" customHeight="1" x14ac:dyDescent="0.3">
      <c r="A20" s="131"/>
      <c r="C20" s="133">
        <f>C19+1</f>
        <v>4</v>
      </c>
      <c r="D20" s="101" t="s">
        <v>35</v>
      </c>
      <c r="E20" s="102" t="s">
        <v>17</v>
      </c>
      <c r="F20" s="102" t="s">
        <v>114</v>
      </c>
      <c r="G20" s="103">
        <v>83.236966918462116</v>
      </c>
      <c r="H20" s="103">
        <v>83.236966918462116</v>
      </c>
      <c r="I20" s="104" t="s">
        <v>115</v>
      </c>
      <c r="J20" s="104" t="s">
        <v>175</v>
      </c>
      <c r="K20" s="102" t="s">
        <v>19</v>
      </c>
    </row>
    <row r="21" spans="1:11" ht="14.9" customHeight="1" x14ac:dyDescent="0.3">
      <c r="C21" s="132">
        <f t="shared" ref="C21" si="0">C20+1</f>
        <v>5</v>
      </c>
      <c r="D21" s="106" t="s">
        <v>38</v>
      </c>
      <c r="E21" s="107" t="s">
        <v>22</v>
      </c>
      <c r="F21" s="107" t="s">
        <v>114</v>
      </c>
      <c r="G21" s="108">
        <v>93.110359205539737</v>
      </c>
      <c r="H21" s="108">
        <v>93.110359205539737</v>
      </c>
      <c r="I21" s="109" t="s">
        <v>115</v>
      </c>
      <c r="J21" s="109" t="s">
        <v>175</v>
      </c>
      <c r="K21" s="107" t="s">
        <v>19</v>
      </c>
    </row>
    <row r="22" spans="1:11" ht="14.9" customHeight="1" x14ac:dyDescent="0.3">
      <c r="C22" s="133">
        <f>C21+1</f>
        <v>6</v>
      </c>
      <c r="D22" s="101" t="s">
        <v>41</v>
      </c>
      <c r="E22" s="102" t="s">
        <v>17</v>
      </c>
      <c r="F22" s="102" t="s">
        <v>116</v>
      </c>
      <c r="G22" s="103">
        <v>162.36520481872631</v>
      </c>
      <c r="H22" s="103">
        <v>81.182602409363156</v>
      </c>
      <c r="I22" s="104" t="s">
        <v>111</v>
      </c>
      <c r="J22" s="104" t="s">
        <v>174</v>
      </c>
      <c r="K22" s="102" t="s">
        <v>29</v>
      </c>
    </row>
    <row r="23" spans="1:11" ht="14.9" customHeight="1" x14ac:dyDescent="0.3">
      <c r="C23" s="134">
        <f t="shared" ref="C23" si="1">C22+1</f>
        <v>7</v>
      </c>
      <c r="D23" s="106" t="s">
        <v>44</v>
      </c>
      <c r="E23" s="107" t="s">
        <v>17</v>
      </c>
      <c r="F23" s="107" t="s">
        <v>128</v>
      </c>
      <c r="G23" s="108">
        <v>52.959984550000016</v>
      </c>
      <c r="H23" s="108">
        <v>52.959984550000016</v>
      </c>
      <c r="I23" s="155" t="s">
        <v>115</v>
      </c>
      <c r="J23" s="109" t="s">
        <v>175</v>
      </c>
      <c r="K23" s="107" t="s">
        <v>19</v>
      </c>
    </row>
    <row r="24" spans="1:11" ht="14.9" customHeight="1" x14ac:dyDescent="0.3">
      <c r="A24" s="131"/>
      <c r="C24" s="207">
        <f>C23+1</f>
        <v>8</v>
      </c>
      <c r="D24" s="211" t="s">
        <v>49</v>
      </c>
      <c r="E24" s="102" t="s">
        <v>17</v>
      </c>
      <c r="F24" s="102" t="s">
        <v>119</v>
      </c>
      <c r="G24" s="103">
        <v>15.430810056724884</v>
      </c>
      <c r="H24" s="103">
        <v>15.430810056724884</v>
      </c>
      <c r="I24" s="209" t="s">
        <v>115</v>
      </c>
      <c r="J24" s="209" t="s">
        <v>175</v>
      </c>
      <c r="K24" s="210" t="s">
        <v>19</v>
      </c>
    </row>
    <row r="25" spans="1:11" ht="14.9" customHeight="1" x14ac:dyDescent="0.3">
      <c r="C25" s="207"/>
      <c r="D25" s="211"/>
      <c r="E25" s="102" t="s">
        <v>17</v>
      </c>
      <c r="F25" s="102" t="s">
        <v>119</v>
      </c>
      <c r="G25" s="103">
        <v>46.140901050000011</v>
      </c>
      <c r="H25" s="103">
        <v>46.140901050000011</v>
      </c>
      <c r="I25" s="209"/>
      <c r="J25" s="209"/>
      <c r="K25" s="210"/>
    </row>
    <row r="26" spans="1:11" ht="16.399999999999999" customHeight="1" x14ac:dyDescent="0.3">
      <c r="C26" s="134">
        <f>C24+1</f>
        <v>9</v>
      </c>
      <c r="D26" s="106" t="s">
        <v>53</v>
      </c>
      <c r="E26" s="107" t="s">
        <v>17</v>
      </c>
      <c r="F26" s="107" t="s">
        <v>117</v>
      </c>
      <c r="G26" s="108">
        <v>72.109375825255484</v>
      </c>
      <c r="H26" s="108">
        <v>72.109375825255484</v>
      </c>
      <c r="I26" s="109" t="s">
        <v>115</v>
      </c>
      <c r="J26" s="109" t="s">
        <v>175</v>
      </c>
      <c r="K26" s="107" t="s">
        <v>19</v>
      </c>
    </row>
    <row r="27" spans="1:11" ht="14.9" customHeight="1" x14ac:dyDescent="0.3">
      <c r="C27" s="133">
        <f t="shared" ref="C27" si="2">C26+1</f>
        <v>10</v>
      </c>
      <c r="D27" s="101" t="s">
        <v>56</v>
      </c>
      <c r="E27" s="102" t="s">
        <v>17</v>
      </c>
      <c r="F27" s="102" t="s">
        <v>144</v>
      </c>
      <c r="G27" s="103">
        <v>157.85681581753673</v>
      </c>
      <c r="H27" s="103">
        <v>80.506976066943736</v>
      </c>
      <c r="I27" s="104" t="s">
        <v>111</v>
      </c>
      <c r="J27" s="104" t="s">
        <v>176</v>
      </c>
      <c r="K27" s="102" t="s">
        <v>29</v>
      </c>
    </row>
    <row r="28" spans="1:11" ht="14.9" customHeight="1" x14ac:dyDescent="0.3">
      <c r="C28" s="134">
        <f>C27+1</f>
        <v>11</v>
      </c>
      <c r="D28" s="106" t="s">
        <v>59</v>
      </c>
      <c r="E28" s="107" t="s">
        <v>17</v>
      </c>
      <c r="F28" s="107" t="s">
        <v>114</v>
      </c>
      <c r="G28" s="108">
        <v>70.794383704919042</v>
      </c>
      <c r="H28" s="108">
        <v>70.794383704919042</v>
      </c>
      <c r="I28" s="109" t="s">
        <v>115</v>
      </c>
      <c r="J28" s="109" t="s">
        <v>175</v>
      </c>
      <c r="K28" s="107" t="s">
        <v>19</v>
      </c>
    </row>
    <row r="29" spans="1:11" ht="14.9" customHeight="1" x14ac:dyDescent="0.3">
      <c r="A29" s="131"/>
      <c r="C29" s="133">
        <f t="shared" ref="C29" si="3">C28+1</f>
        <v>12</v>
      </c>
      <c r="D29" s="101" t="s">
        <v>62</v>
      </c>
      <c r="E29" s="102" t="s">
        <v>17</v>
      </c>
      <c r="F29" s="102" t="s">
        <v>120</v>
      </c>
      <c r="G29" s="103">
        <v>71.392523093207842</v>
      </c>
      <c r="H29" s="103">
        <v>71.392523093207842</v>
      </c>
      <c r="I29" s="104" t="s">
        <v>115</v>
      </c>
      <c r="J29" s="104" t="s">
        <v>175</v>
      </c>
      <c r="K29" s="102" t="s">
        <v>19</v>
      </c>
    </row>
    <row r="30" spans="1:11" ht="14.9" customHeight="1" x14ac:dyDescent="0.3">
      <c r="C30" s="134">
        <f>C29+1</f>
        <v>13</v>
      </c>
      <c r="D30" s="106" t="s">
        <v>64</v>
      </c>
      <c r="E30" s="107" t="s">
        <v>17</v>
      </c>
      <c r="F30" s="107" t="s">
        <v>114</v>
      </c>
      <c r="G30" s="108">
        <v>62.43698092135655</v>
      </c>
      <c r="H30" s="108">
        <v>62.43698092135655</v>
      </c>
      <c r="I30" s="109" t="s">
        <v>115</v>
      </c>
      <c r="J30" s="109" t="s">
        <v>175</v>
      </c>
      <c r="K30" s="107" t="s">
        <v>19</v>
      </c>
    </row>
    <row r="31" spans="1:11" ht="14.9" customHeight="1" x14ac:dyDescent="0.3">
      <c r="C31" s="133">
        <f t="shared" ref="C31" si="4">C30+1</f>
        <v>14</v>
      </c>
      <c r="D31" s="101" t="s">
        <v>67</v>
      </c>
      <c r="E31" s="102" t="s">
        <v>17</v>
      </c>
      <c r="F31" s="102" t="s">
        <v>114</v>
      </c>
      <c r="G31" s="103">
        <v>77.298775904999019</v>
      </c>
      <c r="H31" s="103">
        <v>77.298775904999019</v>
      </c>
      <c r="I31" s="104" t="s">
        <v>115</v>
      </c>
      <c r="J31" s="104" t="s">
        <v>175</v>
      </c>
      <c r="K31" s="102" t="s">
        <v>19</v>
      </c>
    </row>
    <row r="32" spans="1:11" ht="14.9" customHeight="1" x14ac:dyDescent="0.3">
      <c r="C32" s="134">
        <f>C31+1</f>
        <v>15</v>
      </c>
      <c r="D32" s="106" t="s">
        <v>69</v>
      </c>
      <c r="E32" s="107" t="s">
        <v>17</v>
      </c>
      <c r="F32" s="107" t="s">
        <v>121</v>
      </c>
      <c r="G32" s="108">
        <v>56.287888230804604</v>
      </c>
      <c r="H32" s="108">
        <v>56.287888230804604</v>
      </c>
      <c r="I32" s="109" t="s">
        <v>115</v>
      </c>
      <c r="J32" s="109" t="s">
        <v>175</v>
      </c>
      <c r="K32" s="107" t="s">
        <v>19</v>
      </c>
    </row>
    <row r="33" spans="1:11" ht="14.9" customHeight="1" x14ac:dyDescent="0.3">
      <c r="C33" s="133">
        <f t="shared" ref="C33" si="5">C32+1</f>
        <v>16</v>
      </c>
      <c r="D33" s="101" t="s">
        <v>72</v>
      </c>
      <c r="E33" s="102" t="s">
        <v>17</v>
      </c>
      <c r="F33" s="102" t="s">
        <v>119</v>
      </c>
      <c r="G33" s="103">
        <v>108.78473229920459</v>
      </c>
      <c r="H33" s="103">
        <v>54.392366149602296</v>
      </c>
      <c r="I33" s="104" t="s">
        <v>111</v>
      </c>
      <c r="J33" s="104" t="s">
        <v>174</v>
      </c>
      <c r="K33" s="102" t="s">
        <v>29</v>
      </c>
    </row>
    <row r="34" spans="1:11" ht="14.5" customHeight="1" x14ac:dyDescent="0.3">
      <c r="A34" s="131"/>
      <c r="C34" s="134">
        <f>C33+1</f>
        <v>17</v>
      </c>
      <c r="D34" s="106" t="s">
        <v>75</v>
      </c>
      <c r="E34" s="107" t="s">
        <v>17</v>
      </c>
      <c r="F34" s="107" t="s">
        <v>114</v>
      </c>
      <c r="G34" s="108">
        <v>36.79494797268714</v>
      </c>
      <c r="H34" s="108">
        <v>36.79494797268714</v>
      </c>
      <c r="I34" s="109" t="s">
        <v>115</v>
      </c>
      <c r="J34" s="109" t="s">
        <v>175</v>
      </c>
      <c r="K34" s="107" t="s">
        <v>19</v>
      </c>
    </row>
    <row r="35" spans="1:11" ht="14.9" customHeight="1" x14ac:dyDescent="0.3">
      <c r="C35" s="207">
        <f>C34+1</f>
        <v>18</v>
      </c>
      <c r="D35" s="208" t="s">
        <v>80</v>
      </c>
      <c r="E35" s="102" t="s">
        <v>17</v>
      </c>
      <c r="F35" s="102" t="s">
        <v>114</v>
      </c>
      <c r="G35" s="103">
        <v>20.643534548997234</v>
      </c>
      <c r="H35" s="103">
        <v>20.643534548997234</v>
      </c>
      <c r="I35" s="209" t="s">
        <v>115</v>
      </c>
      <c r="J35" s="209" t="s">
        <v>175</v>
      </c>
      <c r="K35" s="210" t="s">
        <v>19</v>
      </c>
    </row>
    <row r="36" spans="1:11" ht="14.9" customHeight="1" x14ac:dyDescent="0.3">
      <c r="C36" s="207"/>
      <c r="D36" s="208"/>
      <c r="E36" s="102" t="s">
        <v>22</v>
      </c>
      <c r="F36" s="102" t="s">
        <v>114</v>
      </c>
      <c r="G36" s="103">
        <v>16.151413423689903</v>
      </c>
      <c r="H36" s="103">
        <v>16.151413423689903</v>
      </c>
      <c r="I36" s="209"/>
      <c r="J36" s="209"/>
      <c r="K36" s="210"/>
    </row>
    <row r="37" spans="1:11" ht="14.9" customHeight="1" x14ac:dyDescent="0.3">
      <c r="C37" s="213">
        <f>C35+1</f>
        <v>19</v>
      </c>
      <c r="D37" s="217" t="s">
        <v>85</v>
      </c>
      <c r="E37" s="107" t="s">
        <v>17</v>
      </c>
      <c r="F37" s="107" t="s">
        <v>114</v>
      </c>
      <c r="G37" s="108">
        <v>23.670081096464052</v>
      </c>
      <c r="H37" s="108">
        <v>23.670081096464052</v>
      </c>
      <c r="I37" s="215" t="s">
        <v>115</v>
      </c>
      <c r="J37" s="215" t="s">
        <v>175</v>
      </c>
      <c r="K37" s="212" t="s">
        <v>19</v>
      </c>
    </row>
    <row r="38" spans="1:11" ht="14.9" customHeight="1" x14ac:dyDescent="0.3">
      <c r="C38" s="213"/>
      <c r="D38" s="217"/>
      <c r="E38" s="107" t="s">
        <v>17</v>
      </c>
      <c r="F38" s="107" t="s">
        <v>122</v>
      </c>
      <c r="G38" s="108">
        <v>7.45860083</v>
      </c>
      <c r="H38" s="108">
        <v>7.45860083</v>
      </c>
      <c r="I38" s="215"/>
      <c r="J38" s="215"/>
      <c r="K38" s="212"/>
    </row>
    <row r="39" spans="1:11" ht="15" customHeight="1" x14ac:dyDescent="0.3">
      <c r="C39" s="213"/>
      <c r="D39" s="217"/>
      <c r="E39" s="107" t="s">
        <v>17</v>
      </c>
      <c r="F39" s="107" t="s">
        <v>119</v>
      </c>
      <c r="G39" s="108">
        <v>8.4597039392108826</v>
      </c>
      <c r="H39" s="108">
        <v>8.4597039392108826</v>
      </c>
      <c r="I39" s="215"/>
      <c r="J39" s="215"/>
      <c r="K39" s="212"/>
    </row>
    <row r="40" spans="1:11" ht="14.9" customHeight="1" x14ac:dyDescent="0.3">
      <c r="C40" s="133">
        <f>C37+1</f>
        <v>20</v>
      </c>
      <c r="D40" s="101" t="s">
        <v>90</v>
      </c>
      <c r="E40" s="102" t="s">
        <v>17</v>
      </c>
      <c r="F40" s="102" t="s">
        <v>123</v>
      </c>
      <c r="G40" s="103">
        <v>29.229390486221689</v>
      </c>
      <c r="H40" s="103">
        <v>29.229390486221689</v>
      </c>
      <c r="I40" s="104" t="s">
        <v>115</v>
      </c>
      <c r="J40" s="104" t="s">
        <v>175</v>
      </c>
      <c r="K40" s="102" t="s">
        <v>19</v>
      </c>
    </row>
    <row r="41" spans="1:11" ht="14.9" customHeight="1" x14ac:dyDescent="0.3">
      <c r="C41" s="213">
        <f>C40+1</f>
        <v>21</v>
      </c>
      <c r="D41" s="214" t="s">
        <v>95</v>
      </c>
      <c r="E41" s="107" t="s">
        <v>17</v>
      </c>
      <c r="F41" s="107" t="s">
        <v>114</v>
      </c>
      <c r="G41" s="108">
        <v>18.289274528771983</v>
      </c>
      <c r="H41" s="108">
        <v>18.289274528771983</v>
      </c>
      <c r="I41" s="215" t="s">
        <v>115</v>
      </c>
      <c r="J41" s="215" t="s">
        <v>175</v>
      </c>
      <c r="K41" s="212" t="s">
        <v>19</v>
      </c>
    </row>
    <row r="42" spans="1:11" ht="14.9" customHeight="1" x14ac:dyDescent="0.3">
      <c r="C42" s="213"/>
      <c r="D42" s="214"/>
      <c r="E42" s="107" t="s">
        <v>17</v>
      </c>
      <c r="F42" s="107" t="s">
        <v>114</v>
      </c>
      <c r="G42" s="108">
        <v>9.2375544098375642</v>
      </c>
      <c r="H42" s="108">
        <v>9.2375544098375642</v>
      </c>
      <c r="I42" s="215"/>
      <c r="J42" s="215"/>
      <c r="K42" s="212"/>
    </row>
    <row r="43" spans="1:11" ht="14.9" customHeight="1" x14ac:dyDescent="0.3">
      <c r="C43" s="133">
        <f>C41+1</f>
        <v>22</v>
      </c>
      <c r="D43" s="101" t="s">
        <v>100</v>
      </c>
      <c r="E43" s="102" t="s">
        <v>17</v>
      </c>
      <c r="F43" s="102" t="s">
        <v>114</v>
      </c>
      <c r="G43" s="103">
        <v>8.5566029522407838</v>
      </c>
      <c r="H43" s="103">
        <v>8.5566029522407838</v>
      </c>
      <c r="I43" s="104" t="s">
        <v>115</v>
      </c>
      <c r="J43" s="104" t="s">
        <v>175</v>
      </c>
      <c r="K43" s="102" t="s">
        <v>19</v>
      </c>
    </row>
    <row r="44" spans="1:11" ht="14.9" customHeight="1" x14ac:dyDescent="0.3">
      <c r="C44" s="216" t="str">
        <f>"Total ("&amp;COUNTA(D13:D43)&amp;")"</f>
        <v>Total (22)</v>
      </c>
      <c r="D44" s="216"/>
      <c r="E44" s="216"/>
      <c r="F44" s="110" t="s">
        <v>124</v>
      </c>
      <c r="G44" s="111">
        <f>SUM(G13:G43)</f>
        <v>7162.5100802669176</v>
      </c>
      <c r="H44" s="111">
        <f>SUM(H13:H43)</f>
        <v>6377.466532741405</v>
      </c>
      <c r="I44" s="110" t="s">
        <v>124</v>
      </c>
      <c r="J44" s="110" t="s">
        <v>124</v>
      </c>
      <c r="K44" s="110" t="s">
        <v>124</v>
      </c>
    </row>
    <row r="45" spans="1:11" ht="14.9" customHeight="1" x14ac:dyDescent="0.3">
      <c r="F45" s="125"/>
      <c r="J45" s="1"/>
      <c r="K45" s="2"/>
    </row>
    <row r="46" spans="1:11" ht="14.9" customHeight="1" x14ac:dyDescent="0.3">
      <c r="C46" s="136"/>
      <c r="D46" s="137" t="s">
        <v>187</v>
      </c>
      <c r="E46" s="137"/>
      <c r="F46" s="137"/>
      <c r="G46" s="137"/>
      <c r="H46" s="137"/>
      <c r="I46" s="137"/>
      <c r="J46" s="137"/>
      <c r="K46" s="137"/>
    </row>
    <row r="47" spans="1:11" ht="14.9" customHeight="1" x14ac:dyDescent="0.3">
      <c r="C47" s="138"/>
      <c r="D47" s="137" t="s">
        <v>125</v>
      </c>
      <c r="E47" s="3"/>
      <c r="F47" s="3"/>
      <c r="G47" s="3"/>
      <c r="H47" s="3"/>
      <c r="I47" s="3"/>
      <c r="J47" s="3"/>
      <c r="K47" s="3"/>
    </row>
    <row r="48" spans="1:11" ht="14.9" customHeight="1" x14ac:dyDescent="0.3">
      <c r="D48" s="137"/>
      <c r="E48" s="3"/>
      <c r="F48" s="3"/>
      <c r="G48" s="3"/>
      <c r="H48" s="3"/>
      <c r="I48" s="3"/>
      <c r="J48" s="3"/>
      <c r="K48" s="3"/>
    </row>
    <row r="49" spans="2:11" ht="14.9" customHeight="1" x14ac:dyDescent="0.3">
      <c r="D49" s="4"/>
      <c r="E49" s="4"/>
      <c r="I49" s="4"/>
      <c r="J49" s="4"/>
      <c r="K49" s="4"/>
    </row>
    <row r="50" spans="2:11" ht="14.9" customHeight="1" x14ac:dyDescent="0.3">
      <c r="F50" s="219" t="s">
        <v>190</v>
      </c>
      <c r="G50" s="220"/>
      <c r="H50" s="221">
        <v>4.6253926872686861</v>
      </c>
    </row>
    <row r="51" spans="2:11" ht="14.9" customHeight="1" x14ac:dyDescent="0.3">
      <c r="B51" s="130"/>
      <c r="H51" s="222"/>
    </row>
    <row r="52" spans="2:11" ht="14.9" customHeight="1" x14ac:dyDescent="0.3">
      <c r="F52" s="223" t="s">
        <v>191</v>
      </c>
      <c r="G52" s="224"/>
      <c r="H52" s="225" t="s">
        <v>192</v>
      </c>
      <c r="I52" s="226" t="s">
        <v>193</v>
      </c>
    </row>
    <row r="53" spans="2:11" x14ac:dyDescent="0.3">
      <c r="F53" s="227" t="s">
        <v>147</v>
      </c>
      <c r="G53" s="228"/>
      <c r="H53" s="229">
        <f>H13</f>
        <v>3546.4350810535625</v>
      </c>
      <c r="I53" s="230">
        <f>H53/$H$57</f>
        <v>0.55608838758250578</v>
      </c>
    </row>
    <row r="54" spans="2:11" x14ac:dyDescent="0.3">
      <c r="F54" s="227" t="s">
        <v>194</v>
      </c>
      <c r="G54" s="228"/>
      <c r="H54" s="229">
        <f>SUM(H55:H56)</f>
        <v>2831.0314516878439</v>
      </c>
      <c r="I54" s="230">
        <f>H54/$H$57</f>
        <v>0.44391161241749427</v>
      </c>
    </row>
    <row r="55" spans="2:11" x14ac:dyDescent="0.3">
      <c r="F55" s="231" t="s">
        <v>17</v>
      </c>
      <c r="G55" s="228"/>
      <c r="H55" s="232">
        <f>SUMIF($E$13:$E$43,$F55,$H$13:$H$43)-H53</f>
        <v>1808.6834716486146</v>
      </c>
      <c r="I55" s="233">
        <f>H55/$H$57</f>
        <v>0.28360532546317219</v>
      </c>
    </row>
    <row r="56" spans="2:11" ht="14.9" customHeight="1" x14ac:dyDescent="0.3">
      <c r="F56" s="231" t="s">
        <v>22</v>
      </c>
      <c r="G56" s="228"/>
      <c r="H56" s="232">
        <f>SUMIF($E$13:$E$43,$F56,$H$13:$H$43)</f>
        <v>1022.3479800392291</v>
      </c>
      <c r="I56" s="233">
        <f>H56/$H$57</f>
        <v>0.16030628695432206</v>
      </c>
    </row>
    <row r="57" spans="2:11" ht="14.9" customHeight="1" x14ac:dyDescent="0.3">
      <c r="F57" s="234" t="s">
        <v>103</v>
      </c>
      <c r="G57" s="224"/>
      <c r="H57" s="235">
        <f>SUM(H53:H54)</f>
        <v>6377.4665327414059</v>
      </c>
      <c r="I57" s="236">
        <f>H57/$H$57</f>
        <v>1</v>
      </c>
    </row>
    <row r="58" spans="2:11" x14ac:dyDescent="0.3">
      <c r="F58" s="219" t="s">
        <v>195</v>
      </c>
      <c r="G58" s="237"/>
      <c r="H58" s="221">
        <f>H57-H44</f>
        <v>0</v>
      </c>
    </row>
    <row r="59" spans="2:11" x14ac:dyDescent="0.3"/>
    <row r="60" spans="2:11" ht="15" customHeight="1" x14ac:dyDescent="0.3"/>
    <row r="61" spans="2:11" ht="15" hidden="1" customHeight="1" x14ac:dyDescent="0.3"/>
    <row r="62" spans="2:11" ht="15" hidden="1" customHeight="1" x14ac:dyDescent="0.3"/>
    <row r="63" spans="2:11" ht="15" hidden="1" customHeight="1" x14ac:dyDescent="0.3"/>
    <row r="64" spans="2:11" ht="15" hidden="1" customHeight="1" x14ac:dyDescent="0.3"/>
    <row r="65" ht="15" hidden="1" customHeight="1" x14ac:dyDescent="0.3"/>
    <row r="66" ht="15" hidden="1" customHeight="1" x14ac:dyDescent="0.3"/>
    <row r="67" ht="15" hidden="1" customHeight="1" x14ac:dyDescent="0.3"/>
    <row r="68" ht="15" hidden="1" customHeight="1" x14ac:dyDescent="0.3"/>
    <row r="69" ht="15" hidden="1" customHeight="1" x14ac:dyDescent="0.3"/>
    <row r="70" ht="15" hidden="1" customHeight="1" x14ac:dyDescent="0.3"/>
    <row r="71" ht="15" hidden="1" customHeight="1" x14ac:dyDescent="0.3"/>
    <row r="72" ht="15" hidden="1" customHeight="1" x14ac:dyDescent="0.3"/>
    <row r="73" ht="15" hidden="1" customHeight="1" x14ac:dyDescent="0.3"/>
    <row r="74" ht="15" hidden="1" customHeight="1" x14ac:dyDescent="0.3"/>
    <row r="75" ht="15" hidden="1" customHeight="1" x14ac:dyDescent="0.3"/>
    <row r="76" ht="15" hidden="1" customHeight="1" x14ac:dyDescent="0.3"/>
    <row r="77" x14ac:dyDescent="0.3"/>
  </sheetData>
  <mergeCells count="36">
    <mergeCell ref="C44:E44"/>
    <mergeCell ref="C37:C39"/>
    <mergeCell ref="D37:D39"/>
    <mergeCell ref="I37:I39"/>
    <mergeCell ref="J37:J39"/>
    <mergeCell ref="K37:K39"/>
    <mergeCell ref="C41:C42"/>
    <mergeCell ref="D41:D42"/>
    <mergeCell ref="I41:I42"/>
    <mergeCell ref="J41:J42"/>
    <mergeCell ref="K41:K42"/>
    <mergeCell ref="C24:C25"/>
    <mergeCell ref="D24:D25"/>
    <mergeCell ref="I24:I25"/>
    <mergeCell ref="J24:J25"/>
    <mergeCell ref="K24:K25"/>
    <mergeCell ref="C35:C36"/>
    <mergeCell ref="D35:D36"/>
    <mergeCell ref="I35:I36"/>
    <mergeCell ref="J35:J36"/>
    <mergeCell ref="K35:K36"/>
    <mergeCell ref="H10:H12"/>
    <mergeCell ref="I10:I12"/>
    <mergeCell ref="J10:J12"/>
    <mergeCell ref="K10:K12"/>
    <mergeCell ref="C13:C17"/>
    <mergeCell ref="D13:D17"/>
    <mergeCell ref="I13:I17"/>
    <mergeCell ref="J13:J17"/>
    <mergeCell ref="K13:K17"/>
    <mergeCell ref="B2:B5"/>
    <mergeCell ref="C10:C12"/>
    <mergeCell ref="D10:D12"/>
    <mergeCell ref="E10:E12"/>
    <mergeCell ref="F10:F12"/>
    <mergeCell ref="G10:G12"/>
  </mergeCells>
  <hyperlinks>
    <hyperlink ref="H3" location="Menu!A1" display="→Menu←" xr:uid="{E1C54F05-3692-4930-AA2B-C826627A326C}"/>
  </hyperlinks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C672-4937-4D1A-B42E-E4E17D17FCBC}">
  <sheetPr>
    <tabColor theme="8" tint="0.39997558519241921"/>
  </sheetPr>
  <dimension ref="A1:M77"/>
  <sheetViews>
    <sheetView showGridLines="0" zoomScale="70" zoomScaleNormal="70" workbookViewId="0">
      <pane ySplit="12" topLeftCell="A13" activePane="bottomLeft" state="frozen"/>
      <selection activeCell="J53" sqref="J53"/>
      <selection pane="bottomLeft" activeCell="J53" sqref="J53"/>
    </sheetView>
  </sheetViews>
  <sheetFormatPr defaultColWidth="0" defaultRowHeight="15" zeroHeight="1" outlineLevelCol="1" x14ac:dyDescent="0.3"/>
  <cols>
    <col min="1" max="1" width="1.54296875" style="125" customWidth="1"/>
    <col min="2" max="2" width="17.453125" style="125" customWidth="1"/>
    <col min="3" max="3" width="4.1796875" style="135" bestFit="1" customWidth="1"/>
    <col min="4" max="4" width="23.54296875" style="135" customWidth="1"/>
    <col min="5" max="5" width="16.453125" style="135" customWidth="1"/>
    <col min="6" max="6" width="23.54296875" style="135" customWidth="1"/>
    <col min="7" max="7" width="17.453125" style="135" hidden="1" customWidth="1" outlineLevel="1"/>
    <col min="8" max="8" width="23" style="135" customWidth="1" collapsed="1"/>
    <col min="9" max="9" width="18.453125" style="135" customWidth="1"/>
    <col min="10" max="10" width="66.7265625" style="135" customWidth="1"/>
    <col min="11" max="11" width="27" style="135" customWidth="1"/>
    <col min="12" max="12" width="13.36328125" style="125" customWidth="1"/>
    <col min="13" max="13" width="18.453125" style="125" customWidth="1"/>
    <col min="14" max="16384" width="18.453125" style="125" hidden="1"/>
  </cols>
  <sheetData>
    <row r="1" spans="1:12" ht="3.65" customHeight="1" thickBot="1" x14ac:dyDescent="0.35">
      <c r="C1" s="125"/>
      <c r="D1" s="125"/>
      <c r="E1" s="125"/>
      <c r="F1" s="125"/>
      <c r="G1" s="125"/>
      <c r="H1" s="125"/>
      <c r="I1" s="125"/>
      <c r="J1" s="125"/>
      <c r="K1" s="125"/>
    </row>
    <row r="2" spans="1:12" s="12" customFormat="1" ht="15.5" x14ac:dyDescent="0.35">
      <c r="A2" s="7"/>
      <c r="B2" s="194" t="e" vm="1">
        <v>#VALUE!</v>
      </c>
      <c r="C2" s="8"/>
      <c r="D2" s="9"/>
      <c r="E2" s="10"/>
      <c r="F2" s="10"/>
      <c r="G2" s="10"/>
      <c r="H2" s="10"/>
      <c r="I2" s="10"/>
      <c r="J2" s="10"/>
      <c r="K2" s="10"/>
      <c r="L2" s="11"/>
    </row>
    <row r="3" spans="1:12" s="12" customFormat="1" ht="15.5" x14ac:dyDescent="0.35">
      <c r="A3" s="7"/>
      <c r="B3" s="195"/>
      <c r="C3" s="13"/>
      <c r="D3" s="13" t="s">
        <v>0</v>
      </c>
      <c r="E3" s="14">
        <v>45838</v>
      </c>
      <c r="F3" s="13"/>
      <c r="G3" s="13"/>
      <c r="H3" s="15" t="s">
        <v>1</v>
      </c>
      <c r="I3" s="13"/>
      <c r="J3" s="13"/>
      <c r="K3" s="13"/>
      <c r="L3" s="16"/>
    </row>
    <row r="4" spans="1:12" s="12" customFormat="1" ht="15.5" x14ac:dyDescent="0.35">
      <c r="A4" s="7"/>
      <c r="B4" s="195"/>
      <c r="C4" s="18"/>
      <c r="D4" s="13" t="s">
        <v>2</v>
      </c>
      <c r="E4" s="17" t="str">
        <f>IF(MONTH($E$3)=3,1,IF(MONTH($E$3)=6,2,IF(MONTH($E$3)=9,3,4)))&amp;"T"&amp;RIGHT(YEAR($E$3),2)</f>
        <v>2T25</v>
      </c>
      <c r="F4" s="13"/>
      <c r="G4" s="13"/>
      <c r="H4" s="13"/>
      <c r="I4" s="13"/>
      <c r="J4" s="13"/>
      <c r="K4" s="13"/>
      <c r="L4" s="16"/>
    </row>
    <row r="5" spans="1:12" s="12" customFormat="1" ht="16" thickBot="1" x14ac:dyDescent="0.4">
      <c r="A5" s="7"/>
      <c r="B5" s="196"/>
      <c r="C5" s="19"/>
      <c r="D5" s="20"/>
      <c r="E5" s="20"/>
      <c r="F5" s="20"/>
      <c r="G5" s="20"/>
      <c r="H5" s="20"/>
      <c r="I5" s="20"/>
      <c r="J5" s="20"/>
      <c r="K5" s="20"/>
      <c r="L5" s="21"/>
    </row>
    <row r="6" spans="1:12" ht="5.9" customHeight="1" x14ac:dyDescent="0.3">
      <c r="C6" s="125"/>
      <c r="D6" s="125"/>
      <c r="E6" s="125"/>
      <c r="F6" s="125"/>
      <c r="G6" s="125"/>
      <c r="H6" s="125"/>
      <c r="I6" s="125"/>
      <c r="J6" s="125"/>
      <c r="K6" s="125"/>
    </row>
    <row r="7" spans="1:12" ht="3" customHeight="1" x14ac:dyDescent="0.3">
      <c r="C7" s="125"/>
      <c r="D7" s="125"/>
      <c r="E7" s="125"/>
      <c r="F7" s="125"/>
      <c r="G7" s="126"/>
      <c r="H7" s="126"/>
      <c r="I7" s="126"/>
      <c r="J7" s="126"/>
      <c r="K7" s="126"/>
    </row>
    <row r="8" spans="1:12" x14ac:dyDescent="0.3">
      <c r="B8" s="127" t="s">
        <v>177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ht="5.9" customHeight="1" x14ac:dyDescent="0.3">
      <c r="C9" s="125"/>
      <c r="D9" s="125"/>
      <c r="E9" s="125"/>
      <c r="F9" s="129"/>
      <c r="G9" s="126"/>
      <c r="H9" s="126"/>
      <c r="I9" s="126"/>
      <c r="J9" s="126"/>
      <c r="K9" s="126"/>
    </row>
    <row r="10" spans="1:12" ht="21.65" customHeight="1" x14ac:dyDescent="0.3">
      <c r="C10" s="197" t="s">
        <v>106</v>
      </c>
      <c r="D10" s="197" t="s">
        <v>150</v>
      </c>
      <c r="E10" s="197" t="s">
        <v>178</v>
      </c>
      <c r="F10" s="197" t="s">
        <v>179</v>
      </c>
      <c r="G10" s="197" t="s">
        <v>180</v>
      </c>
      <c r="H10" s="197" t="s">
        <v>181</v>
      </c>
      <c r="I10" s="197" t="s">
        <v>182</v>
      </c>
      <c r="J10" s="197" t="s">
        <v>183</v>
      </c>
      <c r="K10" s="197" t="s">
        <v>162</v>
      </c>
    </row>
    <row r="11" spans="1:12" ht="21.65" customHeight="1" x14ac:dyDescent="0.3">
      <c r="C11" s="197"/>
      <c r="D11" s="197"/>
      <c r="E11" s="197"/>
      <c r="F11" s="197"/>
      <c r="G11" s="197"/>
      <c r="H11" s="197"/>
      <c r="I11" s="197"/>
      <c r="J11" s="197"/>
      <c r="K11" s="197"/>
    </row>
    <row r="12" spans="1:12" ht="21.65" customHeight="1" x14ac:dyDescent="0.3">
      <c r="C12" s="198"/>
      <c r="D12" s="198"/>
      <c r="E12" s="198"/>
      <c r="F12" s="198"/>
      <c r="G12" s="198"/>
      <c r="H12" s="198"/>
      <c r="I12" s="198"/>
      <c r="J12" s="198"/>
      <c r="K12" s="198"/>
    </row>
    <row r="13" spans="1:12" ht="14.9" customHeight="1" x14ac:dyDescent="0.3">
      <c r="A13" s="131"/>
      <c r="C13" s="199">
        <f>Empresas!C13</f>
        <v>1</v>
      </c>
      <c r="D13" s="201" t="str">
        <f>Empresas!D13</f>
        <v>ISA ENERGIA BRASIL</v>
      </c>
      <c r="E13" s="98" t="str">
        <f>IF(Empresas!E13="Operacional","Operational","Under construction")</f>
        <v>Operational</v>
      </c>
      <c r="F13" s="98" t="str">
        <f>Empresas!F13</f>
        <v>SP</v>
      </c>
      <c r="G13" s="99">
        <f>Empresas!G13</f>
        <v>3546.4350810535625</v>
      </c>
      <c r="H13" s="99">
        <f>Empresas!H13</f>
        <v>3546.4350810535625</v>
      </c>
      <c r="I13" s="203" t="str">
        <f>IF(Empresas!I13="Lucro Real","Real Profit","Presumed Profit")</f>
        <v>Real Profit</v>
      </c>
      <c r="J13" s="203" t="str">
        <f>Empresas!J13</f>
        <v>ISA ENERGIA BRASIL  100%</v>
      </c>
      <c r="K13" s="205" t="str">
        <f>IF(Empresas!K13="Integral","Fully consolidated","Equity method")</f>
        <v>Fully consolidated</v>
      </c>
    </row>
    <row r="14" spans="1:12" ht="14.9" customHeight="1" x14ac:dyDescent="0.3">
      <c r="C14" s="200"/>
      <c r="D14" s="202"/>
      <c r="E14" s="98" t="str">
        <f>IF(Empresas!E14="Operacional","Operational","Under construction")</f>
        <v>Under construction</v>
      </c>
      <c r="F14" s="98" t="str">
        <f>Empresas!F14</f>
        <v>MG / ES</v>
      </c>
      <c r="G14" s="99">
        <f>Empresas!G14</f>
        <v>343.10103999980538</v>
      </c>
      <c r="H14" s="99">
        <f>Empresas!H14</f>
        <v>343.10103999980538</v>
      </c>
      <c r="I14" s="204"/>
      <c r="J14" s="204"/>
      <c r="K14" s="206"/>
    </row>
    <row r="15" spans="1:12" ht="14.9" customHeight="1" x14ac:dyDescent="0.3">
      <c r="C15" s="200"/>
      <c r="D15" s="202"/>
      <c r="E15" s="98" t="str">
        <f>IF(Empresas!E15="Operacional","Operational","Under construction")</f>
        <v>Operational</v>
      </c>
      <c r="F15" s="98" t="str">
        <f>Empresas!F15</f>
        <v>SP</v>
      </c>
      <c r="G15" s="99">
        <f>Empresas!G15</f>
        <v>234.84007329413399</v>
      </c>
      <c r="H15" s="99">
        <f>Empresas!H15</f>
        <v>234.84007329413399</v>
      </c>
      <c r="I15" s="204"/>
      <c r="J15" s="204"/>
      <c r="K15" s="206"/>
    </row>
    <row r="16" spans="1:12" ht="14.9" customHeight="1" x14ac:dyDescent="0.3">
      <c r="C16" s="200"/>
      <c r="D16" s="202"/>
      <c r="E16" s="98" t="str">
        <f>IF(Empresas!E16="Operacional","Operational","Under construction")</f>
        <v>Under construction</v>
      </c>
      <c r="F16" s="98" t="str">
        <f>Empresas!F16</f>
        <v>BA/MG</v>
      </c>
      <c r="G16" s="99">
        <f>Empresas!G13</f>
        <v>3546.4350810535625</v>
      </c>
      <c r="H16" s="99">
        <f>Empresas!H16</f>
        <v>321.80777299039528</v>
      </c>
      <c r="I16" s="204"/>
      <c r="J16" s="204"/>
      <c r="K16" s="206"/>
    </row>
    <row r="17" spans="1:11" ht="14.9" customHeight="1" x14ac:dyDescent="0.3">
      <c r="C17" s="200"/>
      <c r="D17" s="202"/>
      <c r="E17" s="98" t="str">
        <f>IF(Empresas!E17="Operacional","Operational","Under construction")</f>
        <v>Under construction</v>
      </c>
      <c r="F17" s="98" t="str">
        <f>Empresas!F17</f>
        <v>RJ/MG</v>
      </c>
      <c r="G17" s="99">
        <f>Empresas!G14</f>
        <v>343.10103999980538</v>
      </c>
      <c r="H17" s="99">
        <f>Empresas!H17</f>
        <v>248.17739441979884</v>
      </c>
      <c r="I17" s="204"/>
      <c r="J17" s="204"/>
      <c r="K17" s="206"/>
    </row>
    <row r="18" spans="1:11" ht="14.9" customHeight="1" x14ac:dyDescent="0.3">
      <c r="C18" s="133">
        <f>Empresas!C18</f>
        <v>2</v>
      </c>
      <c r="D18" s="101" t="str">
        <f>Empresas!D18</f>
        <v>IE Madeira</v>
      </c>
      <c r="E18" s="102" t="str">
        <f>IF(Empresas!E18="Operacional","Operational","Under construction")</f>
        <v>Operational</v>
      </c>
      <c r="F18" s="102" t="str">
        <f>Empresas!F18</f>
        <v>RO / SP / MT / MS / GO</v>
      </c>
      <c r="G18" s="103">
        <f>Empresas!G18</f>
        <v>760.72167462278298</v>
      </c>
      <c r="H18" s="103">
        <f>Empresas!H18</f>
        <v>387.96805405761938</v>
      </c>
      <c r="I18" s="104" t="str">
        <f>IF(Empresas!I18="Lucro Real","Real Profit","Presumed Profit")</f>
        <v>Real Profit</v>
      </c>
      <c r="J18" s="104" t="str">
        <f>Empresas!J18</f>
        <v>ISA  ISA ENERGIA BRASIL 51% / Furnas 24,5% / Chesf 24,5%</v>
      </c>
      <c r="K18" s="102" t="str">
        <f>IF(Empresas!K18="Integral","Fully consolidated","Equity method")</f>
        <v>Equity method</v>
      </c>
    </row>
    <row r="19" spans="1:11" ht="14.9" customHeight="1" x14ac:dyDescent="0.3">
      <c r="C19" s="132">
        <f>Empresas!C19</f>
        <v>3</v>
      </c>
      <c r="D19" s="105" t="str">
        <f>Empresas!D19</f>
        <v>IE Ivaí</v>
      </c>
      <c r="E19" s="98" t="str">
        <f>IF(Empresas!E19="Operacional","Operational","Under construction")</f>
        <v>Operational</v>
      </c>
      <c r="F19" s="98" t="str">
        <f>Empresas!F19</f>
        <v>PR</v>
      </c>
      <c r="G19" s="99">
        <f>Empresas!G19</f>
        <v>398.73023730158116</v>
      </c>
      <c r="H19" s="99">
        <f>Empresas!H19</f>
        <v>199.36511865079058</v>
      </c>
      <c r="I19" s="100" t="str">
        <f>IF(Empresas!I19="Lucro Real","Real Profit","Presumed Profit")</f>
        <v>Real Profit</v>
      </c>
      <c r="J19" s="100" t="str">
        <f>Empresas!J19</f>
        <v>ISA ENERGIA BRASIL 50% / TAESA 50%</v>
      </c>
      <c r="K19" s="98" t="str">
        <f>IF(Empresas!K19="Integral","Fully consolidated","Equity method")</f>
        <v>Equity method</v>
      </c>
    </row>
    <row r="20" spans="1:11" ht="14.9" customHeight="1" x14ac:dyDescent="0.3">
      <c r="A20" s="131"/>
      <c r="C20" s="133">
        <f>Empresas!C20</f>
        <v>4</v>
      </c>
      <c r="D20" s="101" t="str">
        <f>Empresas!D20</f>
        <v>IE Aguapeí</v>
      </c>
      <c r="E20" s="102" t="str">
        <f>IF(Empresas!E20="Operacional","Operational","Under construction")</f>
        <v>Operational</v>
      </c>
      <c r="F20" s="102" t="str">
        <f>Empresas!F20</f>
        <v>SP</v>
      </c>
      <c r="G20" s="103">
        <f>Empresas!G21</f>
        <v>93.110359205539737</v>
      </c>
      <c r="H20" s="103">
        <f>Empresas!H20</f>
        <v>83.236966918462116</v>
      </c>
      <c r="I20" s="104" t="str">
        <f>IF(Empresas!I21="Lucro Real","Real Profit","Presumed Profit")</f>
        <v>Presumed Profit</v>
      </c>
      <c r="J20" s="104" t="str">
        <f>Empresas!J20</f>
        <v>ISA ENERGIA BRASIL 100%</v>
      </c>
      <c r="K20" s="102" t="str">
        <f>IF(Empresas!K21="Integral","Fully consolidated","Equity method")</f>
        <v>Fully consolidated</v>
      </c>
    </row>
    <row r="21" spans="1:11" ht="14.9" customHeight="1" x14ac:dyDescent="0.3">
      <c r="C21" s="132">
        <f>Empresas!C21</f>
        <v>5</v>
      </c>
      <c r="D21" s="106" t="str">
        <f>Empresas!D21</f>
        <v>IE Riacho Grande</v>
      </c>
      <c r="E21" s="107" t="str">
        <f>IF(Empresas!E21="Operacional","Operational","Under construction")</f>
        <v>Under construction</v>
      </c>
      <c r="F21" s="107" t="str">
        <f>Empresas!F21</f>
        <v>SP</v>
      </c>
      <c r="G21" s="108">
        <f>Empresas!G43</f>
        <v>8.5566029522407838</v>
      </c>
      <c r="H21" s="108">
        <f>Empresas!H21</f>
        <v>93.110359205539737</v>
      </c>
      <c r="I21" s="109" t="str">
        <f>IF(Empresas!I43="Lucro Real","Real Profit","Presumed Profit")</f>
        <v>Presumed Profit</v>
      </c>
      <c r="J21" s="109" t="str">
        <f>Empresas!J21</f>
        <v>ISA ENERGIA BRASIL 100%</v>
      </c>
      <c r="K21" s="107" t="str">
        <f>IF(Empresas!K43="Integral","Fully consolidated","Equity method")</f>
        <v>Fully consolidated</v>
      </c>
    </row>
    <row r="22" spans="1:11" ht="14.9" customHeight="1" x14ac:dyDescent="0.3">
      <c r="C22" s="133">
        <f>Empresas!C22</f>
        <v>6</v>
      </c>
      <c r="D22" s="101" t="str">
        <f>Empresas!D22</f>
        <v>IE Paraguaçu</v>
      </c>
      <c r="E22" s="102" t="str">
        <f>IF(Empresas!E22="Operacional","Operational","Under construction")</f>
        <v>Operational</v>
      </c>
      <c r="F22" s="102" t="str">
        <f>Empresas!F22</f>
        <v>BA / MG</v>
      </c>
      <c r="G22" s="103">
        <f>Empresas!G22</f>
        <v>162.36520481872631</v>
      </c>
      <c r="H22" s="103">
        <f>Empresas!H22</f>
        <v>81.182602409363156</v>
      </c>
      <c r="I22" s="104" t="str">
        <f>IF(Empresas!I22="Lucro Real","Real Profit","Presumed Profit")</f>
        <v>Real Profit</v>
      </c>
      <c r="J22" s="104" t="str">
        <f>Empresas!J22</f>
        <v>ISA ENERGIA BRASIL 50% / TAESA 50%</v>
      </c>
      <c r="K22" s="102" t="str">
        <f>IF(Empresas!K22="Integral","Fully consolidated","Equity method")</f>
        <v>Equity method</v>
      </c>
    </row>
    <row r="23" spans="1:11" ht="14.9" customHeight="1" x14ac:dyDescent="0.3">
      <c r="C23" s="154">
        <f>Empresas!C23</f>
        <v>7</v>
      </c>
      <c r="D23" s="106" t="str">
        <f>Empresas!D23</f>
        <v>Evrecy</v>
      </c>
      <c r="E23" s="107" t="str">
        <f>IF(Empresas!E23="Operacional","Operational","Under construction")</f>
        <v>Operational</v>
      </c>
      <c r="F23" s="107" t="str">
        <f>Empresas!F23</f>
        <v>MG / ES</v>
      </c>
      <c r="G23" s="108">
        <f>Empresas!G30</f>
        <v>62.43698092135655</v>
      </c>
      <c r="H23" s="108">
        <f>Empresas!H23</f>
        <v>52.959984550000016</v>
      </c>
      <c r="I23" s="155" t="str">
        <f>IF(Empresas!I30="Lucro Real","Real Profit","Presumed Profit")</f>
        <v>Presumed Profit</v>
      </c>
      <c r="J23" s="155" t="str">
        <f>Empresas!J23</f>
        <v>ISA ENERGIA BRASIL 100%</v>
      </c>
      <c r="K23" s="156" t="str">
        <f>IF(Empresas!K30="Integral","Fully consolidated","Equity method")</f>
        <v>Fully consolidated</v>
      </c>
    </row>
    <row r="24" spans="1:11" ht="14.9" customHeight="1" x14ac:dyDescent="0.3">
      <c r="A24" s="131"/>
      <c r="C24" s="207">
        <f>Empresas!C24</f>
        <v>8</v>
      </c>
      <c r="D24" s="211" t="str">
        <f>Empresas!D24</f>
        <v>IEMG</v>
      </c>
      <c r="E24" s="102" t="str">
        <f>IF(Empresas!E24="Operacional","Operational","Under construction")</f>
        <v>Operational</v>
      </c>
      <c r="F24" s="102" t="str">
        <f>Empresas!F24</f>
        <v>MG</v>
      </c>
      <c r="G24" s="103">
        <f>Empresas!G23</f>
        <v>52.959984550000016</v>
      </c>
      <c r="H24" s="103">
        <f>Empresas!H24</f>
        <v>15.430810056724884</v>
      </c>
      <c r="I24" s="209" t="str">
        <f>IF(Empresas!I23="Lucro Real","Real Profit","Presumed Profit")</f>
        <v>Presumed Profit</v>
      </c>
      <c r="J24" s="209" t="str">
        <f>Empresas!J24</f>
        <v>ISA ENERGIA BRASIL 100%</v>
      </c>
      <c r="K24" s="210" t="str">
        <f>IF(Empresas!K23="Integral","Fully consolidated","Equity method")</f>
        <v>Fully consolidated</v>
      </c>
    </row>
    <row r="25" spans="1:11" ht="14.9" customHeight="1" x14ac:dyDescent="0.3">
      <c r="C25" s="207" t="e">
        <f>Empresas!#REF!</f>
        <v>#REF!</v>
      </c>
      <c r="D25" s="211">
        <f>Empresas!D25</f>
        <v>0</v>
      </c>
      <c r="E25" s="102" t="str">
        <f>IF(Empresas!E25="Operacional","Operational","Under construction")</f>
        <v>Operational</v>
      </c>
      <c r="F25" s="102" t="str">
        <f>Empresas!F25</f>
        <v>MG</v>
      </c>
      <c r="G25" s="103" t="e">
        <f>Empresas!#REF!</f>
        <v>#REF!</v>
      </c>
      <c r="H25" s="103">
        <f>Empresas!H25</f>
        <v>46.140901050000011</v>
      </c>
      <c r="I25" s="209" t="e">
        <f>IF(Empresas!#REF!="Lucro Real","Real Profit","Presumed Profit")</f>
        <v>#REF!</v>
      </c>
      <c r="J25" s="209">
        <f>Empresas!J25</f>
        <v>0</v>
      </c>
      <c r="K25" s="210" t="e">
        <f>IF(Empresas!#REF!="Integral","Fully consolidated","Equity method")</f>
        <v>#REF!</v>
      </c>
    </row>
    <row r="26" spans="1:11" ht="16.399999999999999" customHeight="1" x14ac:dyDescent="0.3">
      <c r="C26" s="134">
        <f>Empresas!C26</f>
        <v>9</v>
      </c>
      <c r="D26" s="106" t="str">
        <f>Empresas!D26</f>
        <v>IE Itaúnas</v>
      </c>
      <c r="E26" s="107" t="str">
        <f>IF(Empresas!E26="Operacional","Operational","Under construction")</f>
        <v>Operational</v>
      </c>
      <c r="F26" s="107" t="str">
        <f>Empresas!F26</f>
        <v>ES</v>
      </c>
      <c r="G26" s="108">
        <f>Empresas!G26</f>
        <v>72.109375825255484</v>
      </c>
      <c r="H26" s="108">
        <f>Empresas!H26</f>
        <v>72.109375825255484</v>
      </c>
      <c r="I26" s="109" t="str">
        <f>IF(Empresas!I26="Lucro Real","Real Profit","Presumed Profit")</f>
        <v>Presumed Profit</v>
      </c>
      <c r="J26" s="109" t="str">
        <f>Empresas!J26</f>
        <v>ISA ENERGIA BRASIL 100%</v>
      </c>
      <c r="K26" s="107" t="str">
        <f>IF(Empresas!K26="Integral","Fully consolidated","Equity method")</f>
        <v>Fully consolidated</v>
      </c>
    </row>
    <row r="27" spans="1:11" ht="14.9" customHeight="1" x14ac:dyDescent="0.3">
      <c r="C27" s="133">
        <f>Empresas!C27</f>
        <v>10</v>
      </c>
      <c r="D27" s="101" t="str">
        <f>Empresas!D27</f>
        <v>IE Garanhuns</v>
      </c>
      <c r="E27" s="102" t="str">
        <f>IF(Empresas!E27="Operacional","Operational","Under construction")</f>
        <v>Operational</v>
      </c>
      <c r="F27" s="102" t="str">
        <f>Empresas!F27</f>
        <v>PE / AL / PB</v>
      </c>
      <c r="G27" s="103">
        <f>Empresas!G24</f>
        <v>15.430810056724884</v>
      </c>
      <c r="H27" s="103">
        <f>Empresas!H27</f>
        <v>80.506976066943736</v>
      </c>
      <c r="I27" s="104" t="str">
        <f>IF(Empresas!I24="Lucro Real","Real Profit","Presumed Profit")</f>
        <v>Presumed Profit</v>
      </c>
      <c r="J27" s="104" t="str">
        <f>Empresas!J27</f>
        <v>ISA ENERGIA BRASIL 51% / Chesf 49%</v>
      </c>
      <c r="K27" s="102" t="str">
        <f>IF(Empresas!K24="Integral","Fully consolidated","Equity method")</f>
        <v>Fully consolidated</v>
      </c>
    </row>
    <row r="28" spans="1:11" ht="14.9" customHeight="1" x14ac:dyDescent="0.3">
      <c r="C28" s="134">
        <f>Empresas!C28</f>
        <v>11</v>
      </c>
      <c r="D28" s="106" t="str">
        <f>Empresas!D28</f>
        <v>IE Itaquerê</v>
      </c>
      <c r="E28" s="107" t="str">
        <f>IF(Empresas!E28="Operacional","Operational","Under construction")</f>
        <v>Operational</v>
      </c>
      <c r="F28" s="107" t="str">
        <f>Empresas!F28</f>
        <v>SP</v>
      </c>
      <c r="G28" s="108">
        <f>Empresas!G25</f>
        <v>46.140901050000011</v>
      </c>
      <c r="H28" s="108">
        <f>Empresas!H28</f>
        <v>70.794383704919042</v>
      </c>
      <c r="I28" s="109" t="str">
        <f>IF(Empresas!I25="Lucro Real","Real Profit","Presumed Profit")</f>
        <v>Presumed Profit</v>
      </c>
      <c r="J28" s="109" t="str">
        <f>Empresas!J28</f>
        <v>ISA ENERGIA BRASIL 100%</v>
      </c>
      <c r="K28" s="107" t="str">
        <f>IF(Empresas!K25="Integral","Fully consolidated","Equity method")</f>
        <v>Equity method</v>
      </c>
    </row>
    <row r="29" spans="1:11" ht="14.9" customHeight="1" x14ac:dyDescent="0.3">
      <c r="A29" s="131"/>
      <c r="C29" s="133">
        <f>Empresas!C29</f>
        <v>12</v>
      </c>
      <c r="D29" s="101" t="str">
        <f>Empresas!D29</f>
        <v>IENNE</v>
      </c>
      <c r="E29" s="102" t="str">
        <f>IF(Empresas!E29="Operacional","Operational","Under construction")</f>
        <v>Operational</v>
      </c>
      <c r="F29" s="102" t="str">
        <f>Empresas!F29</f>
        <v>PI / TO / MA</v>
      </c>
      <c r="G29" s="103">
        <f>Empresas!G29</f>
        <v>71.392523093207842</v>
      </c>
      <c r="H29" s="103">
        <f>Empresas!H29</f>
        <v>71.392523093207842</v>
      </c>
      <c r="I29" s="104" t="str">
        <f>IF(Empresas!I29="Lucro Real","Real Profit","Presumed Profit")</f>
        <v>Presumed Profit</v>
      </c>
      <c r="J29" s="104" t="str">
        <f>Empresas!J29</f>
        <v>ISA ENERGIA BRASIL 100%</v>
      </c>
      <c r="K29" s="102" t="str">
        <f>IF(Empresas!K29="Integral","Fully consolidated","Equity method")</f>
        <v>Fully consolidated</v>
      </c>
    </row>
    <row r="30" spans="1:11" ht="14.9" customHeight="1" x14ac:dyDescent="0.3">
      <c r="C30" s="134">
        <f>Empresas!C30</f>
        <v>13</v>
      </c>
      <c r="D30" s="106" t="str">
        <f>Empresas!D30</f>
        <v>IE Serra do Japi</v>
      </c>
      <c r="E30" s="107" t="str">
        <f>IF(Empresas!E30="Operacional","Operational","Under construction")</f>
        <v>Operational</v>
      </c>
      <c r="F30" s="107" t="str">
        <f>Empresas!F30</f>
        <v>SP</v>
      </c>
      <c r="G30" s="108">
        <f>Empresas!G27</f>
        <v>157.85681581753673</v>
      </c>
      <c r="H30" s="108">
        <f>Empresas!H30</f>
        <v>62.43698092135655</v>
      </c>
      <c r="I30" s="109" t="str">
        <f>IF(Empresas!I27="Lucro Real","Real Profit","Presumed Profit")</f>
        <v>Real Profit</v>
      </c>
      <c r="J30" s="109" t="str">
        <f>Empresas!J30</f>
        <v>ISA ENERGIA BRASIL 100%</v>
      </c>
      <c r="K30" s="107" t="str">
        <f>IF(Empresas!K27="Integral","Fully consolidated","Equity method")</f>
        <v>Equity method</v>
      </c>
    </row>
    <row r="31" spans="1:11" ht="14.9" customHeight="1" x14ac:dyDescent="0.3">
      <c r="C31" s="133">
        <f>Empresas!C31</f>
        <v>14</v>
      </c>
      <c r="D31" s="101" t="str">
        <f>Empresas!D31</f>
        <v>IE Jaguar 9</v>
      </c>
      <c r="E31" s="102" t="str">
        <f>IF(Empresas!E31="Operacional","Operational","Under construction")</f>
        <v>Operational</v>
      </c>
      <c r="F31" s="102" t="str">
        <f>Empresas!F31</f>
        <v>SP</v>
      </c>
      <c r="G31" s="103">
        <f>Empresas!G28</f>
        <v>70.794383704919042</v>
      </c>
      <c r="H31" s="103">
        <f>Empresas!H31</f>
        <v>77.298775904999019</v>
      </c>
      <c r="I31" s="104" t="str">
        <f>IF(Empresas!I28="Lucro Real","Real Profit","Presumed Profit")</f>
        <v>Presumed Profit</v>
      </c>
      <c r="J31" s="104" t="str">
        <f>Empresas!J31</f>
        <v>ISA ENERGIA BRASIL 100%</v>
      </c>
      <c r="K31" s="102" t="str">
        <f>IF(Empresas!K28="Integral","Fully consolidated","Equity method")</f>
        <v>Fully consolidated</v>
      </c>
    </row>
    <row r="32" spans="1:11" ht="14.9" customHeight="1" x14ac:dyDescent="0.3">
      <c r="C32" s="134">
        <f>Empresas!C32</f>
        <v>15</v>
      </c>
      <c r="D32" s="106" t="str">
        <f>Empresas!D32</f>
        <v>IE Biguaçu</v>
      </c>
      <c r="E32" s="107" t="str">
        <f>IF(Empresas!E32="Operacional","Operational","Under construction")</f>
        <v>Operational</v>
      </c>
      <c r="F32" s="107" t="str">
        <f>Empresas!F32</f>
        <v>SC</v>
      </c>
      <c r="G32" s="108">
        <f>Empresas!G32</f>
        <v>56.287888230804604</v>
      </c>
      <c r="H32" s="108">
        <f>Empresas!H32</f>
        <v>56.287888230804604</v>
      </c>
      <c r="I32" s="109" t="str">
        <f>IF(Empresas!I32="Lucro Real","Real Profit","Presumed Profit")</f>
        <v>Presumed Profit</v>
      </c>
      <c r="J32" s="109" t="str">
        <f>Empresas!J32</f>
        <v>ISA ENERGIA BRASIL 100%</v>
      </c>
      <c r="K32" s="107" t="str">
        <f>IF(Empresas!K32="Integral","Fully consolidated","Equity method")</f>
        <v>Fully consolidated</v>
      </c>
    </row>
    <row r="33" spans="1:11" ht="14.9" customHeight="1" x14ac:dyDescent="0.3">
      <c r="C33" s="133">
        <f>Empresas!C33</f>
        <v>16</v>
      </c>
      <c r="D33" s="101" t="str">
        <f>Empresas!D33</f>
        <v>IE Aimorés</v>
      </c>
      <c r="E33" s="102" t="str">
        <f>IF(Empresas!E33="Operacional","Operational","Under construction")</f>
        <v>Operational</v>
      </c>
      <c r="F33" s="102" t="str">
        <f>Empresas!F33</f>
        <v>MG</v>
      </c>
      <c r="G33" s="103">
        <f>Empresas!G33</f>
        <v>108.78473229920459</v>
      </c>
      <c r="H33" s="103">
        <f>Empresas!H33</f>
        <v>54.392366149602296</v>
      </c>
      <c r="I33" s="104" t="str">
        <f>IF(Empresas!I33="Lucro Real","Real Profit","Presumed Profit")</f>
        <v>Real Profit</v>
      </c>
      <c r="J33" s="104" t="str">
        <f>Empresas!J33</f>
        <v>ISA ENERGIA BRASIL 50% / TAESA 50%</v>
      </c>
      <c r="K33" s="102" t="str">
        <f>IF(Empresas!K33="Integral","Fully consolidated","Equity method")</f>
        <v>Equity method</v>
      </c>
    </row>
    <row r="34" spans="1:11" ht="14.5" customHeight="1" x14ac:dyDescent="0.3">
      <c r="A34" s="131"/>
      <c r="C34" s="134">
        <f>Empresas!C34</f>
        <v>17</v>
      </c>
      <c r="D34" s="106" t="str">
        <f>Empresas!D34</f>
        <v>IE Jaguar 6</v>
      </c>
      <c r="E34" s="107" t="str">
        <f>IF(Empresas!E34="Operacional","Operational","Under construction")</f>
        <v>Operational</v>
      </c>
      <c r="F34" s="107" t="str">
        <f>Empresas!F34</f>
        <v>SP</v>
      </c>
      <c r="G34" s="108">
        <f>Empresas!G37</f>
        <v>23.670081096464052</v>
      </c>
      <c r="H34" s="108">
        <f>Empresas!H34</f>
        <v>36.79494797268714</v>
      </c>
      <c r="I34" s="109" t="str">
        <f>IF(Empresas!I37="Lucro Real","Real Profit","Presumed Profit")</f>
        <v>Presumed Profit</v>
      </c>
      <c r="J34" s="109" t="str">
        <f>Empresas!J34</f>
        <v>ISA ENERGIA BRASIL 100%</v>
      </c>
      <c r="K34" s="107" t="str">
        <f>IF(Empresas!K37="Integral","Fully consolidated","Equity method")</f>
        <v>Fully consolidated</v>
      </c>
    </row>
    <row r="35" spans="1:11" ht="14.9" customHeight="1" x14ac:dyDescent="0.3">
      <c r="C35" s="207">
        <f>Empresas!C35</f>
        <v>18</v>
      </c>
      <c r="D35" s="208" t="str">
        <f>Empresas!D35</f>
        <v>IE Jaguar 8</v>
      </c>
      <c r="E35" s="102" t="str">
        <f>IF(Empresas!E35="Operacional","Operational","Under construction")</f>
        <v>Operational</v>
      </c>
      <c r="F35" s="102" t="str">
        <f>Empresas!F35</f>
        <v>SP</v>
      </c>
      <c r="G35" s="103">
        <f>Empresas!G38</f>
        <v>7.45860083</v>
      </c>
      <c r="H35" s="103">
        <f>Empresas!H35</f>
        <v>20.643534548997234</v>
      </c>
      <c r="I35" s="209"/>
      <c r="J35" s="209" t="str">
        <f>Empresas!J35</f>
        <v>ISA ENERGIA BRASIL 100%</v>
      </c>
      <c r="K35" s="210" t="str">
        <f>IF(Empresas!K38="Integral","Fully consolidated","Equity method")</f>
        <v>Equity method</v>
      </c>
    </row>
    <row r="36" spans="1:11" ht="14.9" customHeight="1" x14ac:dyDescent="0.3">
      <c r="C36" s="207">
        <f>Empresas!C37</f>
        <v>19</v>
      </c>
      <c r="D36" s="208" t="str">
        <f>Empresas!D37</f>
        <v>IE Tibagi</v>
      </c>
      <c r="E36" s="102" t="str">
        <f>IF(Empresas!E36="Operacional","Operational","Under construction")</f>
        <v>Under construction</v>
      </c>
      <c r="F36" s="102" t="str">
        <f>Empresas!F37</f>
        <v>SP</v>
      </c>
      <c r="G36" s="103">
        <f>Empresas!G42</f>
        <v>9.2375544098375642</v>
      </c>
      <c r="H36" s="103">
        <f>Empresas!H36</f>
        <v>16.151413423689903</v>
      </c>
      <c r="I36" s="209" t="str">
        <f>IF(Empresas!I41="Lucro Real","Real Profit","Presumed Profit")</f>
        <v>Presumed Profit</v>
      </c>
      <c r="J36" s="209">
        <f>Empresas!J36</f>
        <v>0</v>
      </c>
      <c r="K36" s="210" t="str">
        <f>IF(Empresas!K41="Integral","Fully consolidated","Equity method")</f>
        <v>Fully consolidated</v>
      </c>
    </row>
    <row r="37" spans="1:11" ht="14.9" customHeight="1" x14ac:dyDescent="0.3">
      <c r="C37" s="213">
        <f>Empresas!C37</f>
        <v>19</v>
      </c>
      <c r="D37" s="217" t="str">
        <f>Empresas!D37</f>
        <v>IE Tibagi</v>
      </c>
      <c r="E37" s="107" t="str">
        <f>IF(Empresas!E37="Operacional","Operational","Under construction")</f>
        <v>Operational</v>
      </c>
      <c r="F37" s="107" t="str">
        <f>Empresas!F38</f>
        <v>MS / SP</v>
      </c>
      <c r="G37" s="108">
        <f>Empresas!G41</f>
        <v>18.289274528771983</v>
      </c>
      <c r="H37" s="108">
        <f>Empresas!H37</f>
        <v>23.670081096464052</v>
      </c>
      <c r="I37" s="215" t="str">
        <f>IF(Empresas!I42="Lucro Real","Real Profit","Presumed Profit")</f>
        <v>Presumed Profit</v>
      </c>
      <c r="J37" s="215" t="str">
        <f>Empresas!J37</f>
        <v>ISA ENERGIA BRASIL 100%</v>
      </c>
      <c r="K37" s="212" t="str">
        <f>IF(Empresas!K42="Integral","Fully consolidated","Equity method")</f>
        <v>Equity method</v>
      </c>
    </row>
    <row r="38" spans="1:11" ht="14.9" customHeight="1" x14ac:dyDescent="0.3">
      <c r="C38" s="213"/>
      <c r="D38" s="217"/>
      <c r="E38" s="107" t="str">
        <f>IF(Empresas!E38="Operacional","Operational","Under construction")</f>
        <v>Operational</v>
      </c>
      <c r="F38" s="107" t="str">
        <f>Empresas!F39</f>
        <v>MG</v>
      </c>
      <c r="G38" s="108"/>
      <c r="H38" s="108">
        <f>Empresas!H38</f>
        <v>7.45860083</v>
      </c>
      <c r="I38" s="215"/>
      <c r="J38" s="215">
        <f>Empresas!J38</f>
        <v>0</v>
      </c>
      <c r="K38" s="212"/>
    </row>
    <row r="39" spans="1:11" ht="15" customHeight="1" x14ac:dyDescent="0.3">
      <c r="C39" s="213">
        <f>Empresas!C40</f>
        <v>20</v>
      </c>
      <c r="D39" s="217" t="str">
        <f>Empresas!D40</f>
        <v>IESUL</v>
      </c>
      <c r="E39" s="107" t="str">
        <f>IF(Empresas!E39="Operacional","Operational","Under construction")</f>
        <v>Operational</v>
      </c>
      <c r="F39" s="107" t="str">
        <f>Empresas!F40</f>
        <v>RS / SC</v>
      </c>
      <c r="G39" s="108">
        <f>Empresas!G40</f>
        <v>29.229390486221689</v>
      </c>
      <c r="H39" s="108">
        <f>Empresas!H39</f>
        <v>8.4597039392108826</v>
      </c>
      <c r="I39" s="215" t="str">
        <f>IF(Empresas!I40="Lucro Real","Real Profit","Presumed Profit")</f>
        <v>Presumed Profit</v>
      </c>
      <c r="J39" s="215">
        <f>Empresas!J39</f>
        <v>0</v>
      </c>
      <c r="K39" s="212" t="str">
        <f>IF(Empresas!K40="Integral","Fully consolidated","Equity method")</f>
        <v>Fully consolidated</v>
      </c>
    </row>
    <row r="40" spans="1:11" ht="14.9" customHeight="1" x14ac:dyDescent="0.3">
      <c r="C40" s="133">
        <f>Empresas!C40</f>
        <v>20</v>
      </c>
      <c r="D40" s="101" t="str">
        <f>Empresas!D40</f>
        <v>IESUL</v>
      </c>
      <c r="E40" s="102" t="str">
        <f>IF(Empresas!E40="Operacional","Operational","Under construction")</f>
        <v>Operational</v>
      </c>
      <c r="F40" s="102" t="str">
        <f>Empresas!F41</f>
        <v>SP</v>
      </c>
      <c r="G40" s="103">
        <f>Empresas!G35</f>
        <v>20.643534548997234</v>
      </c>
      <c r="H40" s="103">
        <f>Empresas!H40</f>
        <v>29.229390486221689</v>
      </c>
      <c r="I40" s="104" t="str">
        <f>IF(Empresas!I35="Lucro Real","Real Profit","Presumed Profit")</f>
        <v>Presumed Profit</v>
      </c>
      <c r="J40" s="104" t="str">
        <f>Empresas!J35</f>
        <v>ISA ENERGIA BRASIL 100%</v>
      </c>
      <c r="K40" s="102" t="str">
        <f>IF(Empresas!K35="Integral","Fully consolidated","Equity method")</f>
        <v>Fully consolidated</v>
      </c>
    </row>
    <row r="41" spans="1:11" ht="14.9" customHeight="1" x14ac:dyDescent="0.3">
      <c r="C41" s="213">
        <f>Empresas!C41</f>
        <v>21</v>
      </c>
      <c r="D41" s="214" t="str">
        <f>Empresas!D41</f>
        <v>IE Itapura</v>
      </c>
      <c r="E41" s="107" t="str">
        <f>IF(Empresas!E41="Operacional","Operational","Under construction")</f>
        <v>Operational</v>
      </c>
      <c r="F41" s="107" t="str">
        <f>Empresas!F42</f>
        <v>SP</v>
      </c>
      <c r="G41" s="108">
        <f>Empresas!G37</f>
        <v>23.670081096464052</v>
      </c>
      <c r="H41" s="108">
        <f>Empresas!H41</f>
        <v>18.289274528771983</v>
      </c>
      <c r="I41" s="215" t="str">
        <f>IF(Empresas!I36="Lucro Real","Real Profit","Presumed Profit")</f>
        <v>Presumed Profit</v>
      </c>
      <c r="J41" s="215" t="str">
        <f>Empresas!J41</f>
        <v>ISA ENERGIA BRASIL 100%</v>
      </c>
      <c r="K41" s="212" t="str">
        <f>IF(Empresas!K36="Integral","Fully consolidated","Equity method")</f>
        <v>Equity method</v>
      </c>
    </row>
    <row r="42" spans="1:11" ht="14.9" customHeight="1" x14ac:dyDescent="0.3">
      <c r="C42" s="213">
        <f>Empresas!C43</f>
        <v>22</v>
      </c>
      <c r="D42" s="214" t="str">
        <f>Empresas!D43</f>
        <v>IE Pinheiros</v>
      </c>
      <c r="E42" s="107" t="str">
        <f>IF(Empresas!E42="Operacional","Operational","Under construction")</f>
        <v>Operational</v>
      </c>
      <c r="F42" s="107" t="str">
        <f>Empresas!F43</f>
        <v>SP</v>
      </c>
      <c r="G42" s="108">
        <f>Empresas!G43</f>
        <v>8.5566029522407838</v>
      </c>
      <c r="H42" s="108">
        <f>Empresas!H42</f>
        <v>9.2375544098375642</v>
      </c>
      <c r="I42" s="215" t="str">
        <f>IF(Empresas!I37="Lucro Real","Real Profit","Presumed Profit")</f>
        <v>Presumed Profit</v>
      </c>
      <c r="J42" s="215">
        <f>Empresas!J42</f>
        <v>0</v>
      </c>
      <c r="K42" s="212" t="str">
        <f>IF(Empresas!K37="Integral","Fully consolidated","Equity method")</f>
        <v>Fully consolidated</v>
      </c>
    </row>
    <row r="43" spans="1:11" ht="14.9" customHeight="1" x14ac:dyDescent="0.3">
      <c r="C43" s="133">
        <f>Empresas!C43</f>
        <v>22</v>
      </c>
      <c r="D43" s="101" t="str">
        <f>Empresas!D43</f>
        <v>IE Pinheiros</v>
      </c>
      <c r="E43" s="102" t="str">
        <f>IF(Empresas!E43="Operacional","Operational","Under construction")</f>
        <v>Operational</v>
      </c>
      <c r="F43" s="102" t="str">
        <f>Empresas!F44</f>
        <v>-</v>
      </c>
      <c r="G43" s="103"/>
      <c r="H43" s="103">
        <f>Empresas!H43</f>
        <v>8.5566029522407838</v>
      </c>
      <c r="I43" s="104" t="str">
        <f>IF(Empresas!I38="Lucro Real","Real Profit","Presumed Profit")</f>
        <v>Presumed Profit</v>
      </c>
      <c r="J43" s="104" t="str">
        <f>Empresas!J43</f>
        <v>ISA ENERGIA BRASIL 100%</v>
      </c>
      <c r="K43" s="102" t="str">
        <f>IF(Empresas!K38="Integral","Fully consolidated","Equity method")</f>
        <v>Equity method</v>
      </c>
    </row>
    <row r="44" spans="1:11" ht="14.9" customHeight="1" x14ac:dyDescent="0.3">
      <c r="C44" s="216" t="str">
        <f>Empresas!C44</f>
        <v>Total (22)</v>
      </c>
      <c r="D44" s="216">
        <f>Empresas!D44</f>
        <v>0</v>
      </c>
      <c r="E44" s="216">
        <f>Empresas!E44</f>
        <v>0</v>
      </c>
      <c r="F44" s="110" t="s">
        <v>124</v>
      </c>
      <c r="G44" s="111" t="e">
        <f>SUM(G13:G39)</f>
        <v>#REF!</v>
      </c>
      <c r="H44" s="111">
        <f>SUM(H13:H43)</f>
        <v>6377.466532741405</v>
      </c>
      <c r="I44" s="110" t="s">
        <v>124</v>
      </c>
      <c r="J44" s="110" t="s">
        <v>124</v>
      </c>
      <c r="K44" s="110" t="s">
        <v>124</v>
      </c>
    </row>
    <row r="45" spans="1:11" ht="14.9" customHeight="1" x14ac:dyDescent="0.3">
      <c r="F45" s="125"/>
      <c r="J45" s="1"/>
      <c r="K45" s="2"/>
    </row>
    <row r="46" spans="1:11" ht="14.9" customHeight="1" x14ac:dyDescent="0.3">
      <c r="C46" s="136"/>
      <c r="D46" s="137" t="s">
        <v>196</v>
      </c>
      <c r="E46" s="137"/>
      <c r="F46" s="137"/>
      <c r="G46" s="137"/>
      <c r="H46" s="137"/>
      <c r="I46" s="137"/>
      <c r="J46" s="137"/>
      <c r="K46" s="137"/>
    </row>
    <row r="47" spans="1:11" ht="14.9" customHeight="1" x14ac:dyDescent="0.3">
      <c r="C47" s="138"/>
      <c r="D47" s="137" t="s">
        <v>184</v>
      </c>
      <c r="E47" s="3"/>
      <c r="F47" s="3"/>
      <c r="G47" s="3"/>
      <c r="H47" s="3"/>
      <c r="I47" s="3"/>
      <c r="J47" s="3"/>
      <c r="K47" s="3"/>
    </row>
    <row r="48" spans="1:11" ht="14.9" customHeight="1" x14ac:dyDescent="0.3">
      <c r="D48" s="137"/>
      <c r="E48" s="3"/>
      <c r="F48" s="3"/>
      <c r="G48" s="3"/>
      <c r="H48" s="3"/>
      <c r="I48" s="3"/>
      <c r="J48" s="3"/>
      <c r="K48" s="3"/>
    </row>
    <row r="49" spans="2:11" ht="14.9" customHeight="1" x14ac:dyDescent="0.3">
      <c r="D49" s="4"/>
      <c r="E49" s="4"/>
      <c r="F49" s="3"/>
      <c r="G49" s="3"/>
      <c r="H49" s="3"/>
      <c r="I49" s="3"/>
      <c r="J49" s="4"/>
      <c r="K49" s="4"/>
    </row>
    <row r="50" spans="2:11" ht="14.9" customHeight="1" x14ac:dyDescent="0.3">
      <c r="F50" s="3"/>
      <c r="G50" s="3"/>
      <c r="H50" s="3"/>
      <c r="I50" s="3"/>
    </row>
    <row r="51" spans="2:11" ht="14.9" customHeight="1" x14ac:dyDescent="0.3">
      <c r="B51" s="130"/>
      <c r="F51" s="3"/>
      <c r="G51" s="3"/>
      <c r="H51" s="3"/>
      <c r="I51" s="3"/>
    </row>
    <row r="52" spans="2:11" ht="14.9" customHeight="1" x14ac:dyDescent="0.3">
      <c r="F52" s="3"/>
      <c r="G52" s="3"/>
      <c r="H52" s="3"/>
      <c r="I52" s="3"/>
    </row>
    <row r="53" spans="2:11" x14ac:dyDescent="0.3">
      <c r="F53" s="3"/>
      <c r="G53" s="3"/>
      <c r="H53" s="3"/>
      <c r="I53" s="3"/>
    </row>
    <row r="54" spans="2:11" x14ac:dyDescent="0.3">
      <c r="F54" s="3"/>
      <c r="G54" s="3"/>
      <c r="H54" s="3"/>
      <c r="I54" s="3"/>
    </row>
    <row r="55" spans="2:11" x14ac:dyDescent="0.3">
      <c r="F55" s="3"/>
      <c r="G55" s="3"/>
      <c r="H55" s="3"/>
      <c r="I55" s="3"/>
    </row>
    <row r="56" spans="2:11" ht="14.9" customHeight="1" x14ac:dyDescent="0.3">
      <c r="F56" s="3"/>
      <c r="G56" s="3"/>
      <c r="H56" s="3"/>
      <c r="I56" s="3"/>
    </row>
    <row r="57" spans="2:11" ht="14.9" customHeight="1" x14ac:dyDescent="0.3">
      <c r="F57" s="3"/>
      <c r="G57" s="3"/>
      <c r="H57" s="3"/>
      <c r="I57" s="3"/>
    </row>
    <row r="58" spans="2:11" x14ac:dyDescent="0.3">
      <c r="F58" s="3"/>
      <c r="G58" s="3"/>
      <c r="H58" s="3"/>
      <c r="I58" s="3"/>
    </row>
    <row r="59" spans="2:11" x14ac:dyDescent="0.3"/>
    <row r="60" spans="2:11" ht="15" customHeight="1" x14ac:dyDescent="0.3"/>
    <row r="61" spans="2:11" ht="15" hidden="1" customHeight="1" x14ac:dyDescent="0.3"/>
    <row r="62" spans="2:11" ht="15" hidden="1" customHeight="1" x14ac:dyDescent="0.3"/>
    <row r="63" spans="2:11" ht="15" hidden="1" customHeight="1" x14ac:dyDescent="0.3"/>
    <row r="64" spans="2:11" ht="15" hidden="1" customHeight="1" x14ac:dyDescent="0.3"/>
    <row r="65" ht="15" hidden="1" customHeight="1" x14ac:dyDescent="0.3"/>
    <row r="66" ht="15" hidden="1" customHeight="1" x14ac:dyDescent="0.3"/>
    <row r="67" ht="15" hidden="1" customHeight="1" x14ac:dyDescent="0.3"/>
    <row r="68" ht="15" hidden="1" customHeight="1" x14ac:dyDescent="0.3"/>
    <row r="69" ht="15" hidden="1" customHeight="1" x14ac:dyDescent="0.3"/>
    <row r="70" ht="15" hidden="1" customHeight="1" x14ac:dyDescent="0.3"/>
    <row r="71" ht="15" hidden="1" customHeight="1" x14ac:dyDescent="0.3"/>
    <row r="72" ht="15" hidden="1" customHeight="1" x14ac:dyDescent="0.3"/>
    <row r="73" ht="15" hidden="1" customHeight="1" x14ac:dyDescent="0.3"/>
    <row r="74" ht="15" hidden="1" customHeight="1" x14ac:dyDescent="0.3"/>
    <row r="75" ht="15" hidden="1" customHeight="1" x14ac:dyDescent="0.3"/>
    <row r="76" ht="15" hidden="1" customHeight="1" x14ac:dyDescent="0.3"/>
    <row r="77" x14ac:dyDescent="0.3"/>
  </sheetData>
  <mergeCells count="36">
    <mergeCell ref="C44:E44"/>
    <mergeCell ref="C37:C39"/>
    <mergeCell ref="D37:D39"/>
    <mergeCell ref="I37:I39"/>
    <mergeCell ref="J37:J39"/>
    <mergeCell ref="K37:K39"/>
    <mergeCell ref="C41:C42"/>
    <mergeCell ref="D41:D42"/>
    <mergeCell ref="I41:I42"/>
    <mergeCell ref="J41:J42"/>
    <mergeCell ref="K41:K42"/>
    <mergeCell ref="C24:C25"/>
    <mergeCell ref="D24:D25"/>
    <mergeCell ref="I24:I25"/>
    <mergeCell ref="J24:J25"/>
    <mergeCell ref="K24:K25"/>
    <mergeCell ref="C35:C36"/>
    <mergeCell ref="D35:D36"/>
    <mergeCell ref="I35:I36"/>
    <mergeCell ref="J35:J36"/>
    <mergeCell ref="K35:K36"/>
    <mergeCell ref="H10:H12"/>
    <mergeCell ref="I10:I12"/>
    <mergeCell ref="J10:J12"/>
    <mergeCell ref="K10:K12"/>
    <mergeCell ref="C13:C17"/>
    <mergeCell ref="D13:D17"/>
    <mergeCell ref="I13:I17"/>
    <mergeCell ref="J13:J17"/>
    <mergeCell ref="K13:K17"/>
    <mergeCell ref="B2:B5"/>
    <mergeCell ref="C10:C12"/>
    <mergeCell ref="D10:D12"/>
    <mergeCell ref="E10:E12"/>
    <mergeCell ref="F10:F12"/>
    <mergeCell ref="G10:G12"/>
  </mergeCells>
  <hyperlinks>
    <hyperlink ref="H3" location="Menu!A1" display="→Menu←" xr:uid="{9E062BE6-407B-4384-9959-925D0171AF7F}"/>
  </hyperlink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Concessões (download) PT</vt:lpstr>
      <vt:lpstr>Concessions (download) EN</vt:lpstr>
      <vt:lpstr>Concessões</vt:lpstr>
      <vt:lpstr>Concessions</vt:lpstr>
      <vt:lpstr>Empresas</vt:lpstr>
      <vt:lpstr>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Raimundo Penteado</dc:creator>
  <cp:lastModifiedBy>Nathalia Geromel</cp:lastModifiedBy>
  <dcterms:created xsi:type="dcterms:W3CDTF">2023-01-16T22:46:17Z</dcterms:created>
  <dcterms:modified xsi:type="dcterms:W3CDTF">2025-07-30T19:35:35Z</dcterms:modified>
</cp:coreProperties>
</file>